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43. JULHO 2025\"/>
    </mc:Choice>
  </mc:AlternateContent>
  <xr:revisionPtr revIDLastSave="0" documentId="13_ncr:1_{43A5AE13-2FD9-462B-8FE9-082AF4FA9897}" xr6:coauthVersionLast="47" xr6:coauthVersionMax="47" xr10:uidLastSave="{00000000-0000-0000-0000-000000000000}"/>
  <bookViews>
    <workbookView xWindow="-120" yWindow="-120" windowWidth="21840" windowHeight="13020" activeTab="3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externalReferences>
    <externalReference r:id="rId30"/>
    <externalReference r:id="rId31"/>
  </externalReferences>
  <definedNames>
    <definedName name="_xlnm.Print_Area" localSheetId="2">'1'!$A$1:$V$36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'2'!$A$1:$BC$68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'3'!$A$1:$BC$68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9" i="91" l="1"/>
  <c r="BA18" i="91"/>
  <c r="BA17" i="91"/>
  <c r="BA16" i="91"/>
  <c r="BA15" i="91"/>
  <c r="BA14" i="91"/>
  <c r="BA13" i="91"/>
  <c r="BA12" i="91"/>
  <c r="BA11" i="91"/>
  <c r="BA10" i="91"/>
  <c r="BA9" i="91"/>
  <c r="BA8" i="91"/>
  <c r="BA7" i="91"/>
  <c r="J33" i="93"/>
  <c r="I33" i="93"/>
  <c r="B61" i="83"/>
  <c r="C61" i="83"/>
  <c r="N80" i="70"/>
  <c r="O80" i="70"/>
  <c r="P80" i="70" s="1"/>
  <c r="O81" i="70"/>
  <c r="N82" i="70"/>
  <c r="O82" i="70"/>
  <c r="P82" i="70" s="1"/>
  <c r="N83" i="70"/>
  <c r="O83" i="70"/>
  <c r="P83" i="70"/>
  <c r="N84" i="70"/>
  <c r="O84" i="70"/>
  <c r="P84" i="70" s="1"/>
  <c r="N85" i="70"/>
  <c r="P85" i="70" s="1"/>
  <c r="O85" i="70"/>
  <c r="N86" i="70"/>
  <c r="O86" i="70"/>
  <c r="P86" i="70" s="1"/>
  <c r="N87" i="70"/>
  <c r="O87" i="70"/>
  <c r="P87" i="70"/>
  <c r="N88" i="70"/>
  <c r="O88" i="70"/>
  <c r="P88" i="70" s="1"/>
  <c r="N89" i="70"/>
  <c r="P89" i="70" s="1"/>
  <c r="O89" i="70"/>
  <c r="O90" i="70"/>
  <c r="O91" i="70"/>
  <c r="N92" i="70"/>
  <c r="O92" i="70"/>
  <c r="P92" i="70" s="1"/>
  <c r="N93" i="70"/>
  <c r="P93" i="70" s="1"/>
  <c r="O93" i="70"/>
  <c r="L79" i="70"/>
  <c r="L80" i="70"/>
  <c r="L82" i="70"/>
  <c r="L83" i="70"/>
  <c r="L84" i="70"/>
  <c r="L85" i="70"/>
  <c r="L86" i="70"/>
  <c r="L87" i="70"/>
  <c r="L88" i="70"/>
  <c r="L89" i="70"/>
  <c r="F80" i="70"/>
  <c r="F82" i="70"/>
  <c r="F83" i="70"/>
  <c r="F84" i="70"/>
  <c r="F85" i="70"/>
  <c r="F86" i="70"/>
  <c r="F87" i="70"/>
  <c r="F88" i="70"/>
  <c r="F89" i="70"/>
  <c r="F92" i="70"/>
  <c r="F93" i="70"/>
  <c r="N59" i="70"/>
  <c r="O59" i="70"/>
  <c r="P59" i="70"/>
  <c r="L59" i="70"/>
  <c r="F59" i="70"/>
  <c r="N31" i="70"/>
  <c r="O31" i="70"/>
  <c r="P31" i="70" s="1"/>
  <c r="L31" i="70"/>
  <c r="F31" i="70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AI63" i="92"/>
  <c r="AJ63" i="92"/>
  <c r="U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Q63" i="92"/>
  <c r="B63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AI41" i="92"/>
  <c r="AJ41" i="92"/>
  <c r="U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Q41" i="92"/>
  <c r="B41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AI19" i="92"/>
  <c r="AJ19" i="92"/>
  <c r="U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Q19" i="92"/>
  <c r="B19" i="92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AI63" i="91"/>
  <c r="AJ63" i="91"/>
  <c r="U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Q63" i="91"/>
  <c r="R63" i="91" s="1"/>
  <c r="B63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AI41" i="91"/>
  <c r="AJ41" i="91"/>
  <c r="U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Q41" i="91"/>
  <c r="R41" i="91" s="1"/>
  <c r="B41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AI19" i="91"/>
  <c r="AJ19" i="91"/>
  <c r="U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Q19" i="91"/>
  <c r="B19" i="91"/>
  <c r="L92" i="70"/>
  <c r="N30" i="70"/>
  <c r="O30" i="70"/>
  <c r="L30" i="70"/>
  <c r="F30" i="70"/>
  <c r="N57" i="48"/>
  <c r="O57" i="48"/>
  <c r="O58" i="48"/>
  <c r="N59" i="48"/>
  <c r="O59" i="48"/>
  <c r="L57" i="48"/>
  <c r="F57" i="48"/>
  <c r="F59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B32" i="46"/>
  <c r="C32" i="46"/>
  <c r="B37" i="46"/>
  <c r="B38" i="46"/>
  <c r="C38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P37" i="93"/>
  <c r="O38" i="93"/>
  <c r="P38" i="93"/>
  <c r="Q6" i="67"/>
  <c r="U42" i="91"/>
  <c r="U43" i="91"/>
  <c r="U44" i="91"/>
  <c r="BA51" i="91"/>
  <c r="BB51" i="91"/>
  <c r="BA52" i="91"/>
  <c r="BB52" i="91"/>
  <c r="BA53" i="91"/>
  <c r="BB53" i="91"/>
  <c r="BA54" i="91"/>
  <c r="BB54" i="91"/>
  <c r="BA55" i="91"/>
  <c r="BB55" i="91"/>
  <c r="BA56" i="91"/>
  <c r="BA57" i="91"/>
  <c r="BA58" i="91"/>
  <c r="BA59" i="91"/>
  <c r="BA60" i="91"/>
  <c r="BA61" i="91"/>
  <c r="BB61" i="91"/>
  <c r="BA62" i="91"/>
  <c r="BB62" i="91"/>
  <c r="BA63" i="91"/>
  <c r="Q67" i="91"/>
  <c r="R67" i="91" s="1"/>
  <c r="Q66" i="91"/>
  <c r="R66" i="91" s="1"/>
  <c r="Q65" i="91"/>
  <c r="R52" i="91"/>
  <c r="R53" i="91"/>
  <c r="R54" i="91"/>
  <c r="R55" i="91"/>
  <c r="R56" i="91"/>
  <c r="R57" i="91"/>
  <c r="R58" i="91"/>
  <c r="R59" i="91"/>
  <c r="R60" i="91"/>
  <c r="R61" i="91"/>
  <c r="R62" i="91"/>
  <c r="R65" i="91"/>
  <c r="R51" i="91"/>
  <c r="P64" i="91"/>
  <c r="P65" i="91"/>
  <c r="P66" i="91"/>
  <c r="P67" i="91"/>
  <c r="BB29" i="91"/>
  <c r="BB30" i="91"/>
  <c r="BB31" i="91"/>
  <c r="BB32" i="91"/>
  <c r="BB33" i="91"/>
  <c r="BB39" i="91"/>
  <c r="BB40" i="91"/>
  <c r="BB45" i="91"/>
  <c r="BA29" i="91"/>
  <c r="BA30" i="91"/>
  <c r="BA31" i="91"/>
  <c r="BA32" i="91"/>
  <c r="BA33" i="91"/>
  <c r="BA34" i="91"/>
  <c r="BA35" i="91"/>
  <c r="BA36" i="91"/>
  <c r="BA37" i="91"/>
  <c r="BA38" i="91"/>
  <c r="BA39" i="91"/>
  <c r="BA40" i="91"/>
  <c r="R30" i="91"/>
  <c r="R31" i="91"/>
  <c r="R32" i="91"/>
  <c r="R33" i="91"/>
  <c r="R34" i="91"/>
  <c r="R35" i="91"/>
  <c r="R36" i="91"/>
  <c r="R37" i="91"/>
  <c r="R38" i="91"/>
  <c r="R39" i="91"/>
  <c r="R40" i="91"/>
  <c r="R29" i="91"/>
  <c r="Q42" i="91"/>
  <c r="R42" i="91" s="1"/>
  <c r="Q43" i="91"/>
  <c r="Q44" i="91"/>
  <c r="R44" i="91" s="1"/>
  <c r="Q45" i="91"/>
  <c r="R45" i="91" s="1"/>
  <c r="P45" i="91"/>
  <c r="P43" i="91"/>
  <c r="P44" i="91"/>
  <c r="P42" i="91"/>
  <c r="BB8" i="91"/>
  <c r="BB9" i="91"/>
  <c r="BB10" i="91"/>
  <c r="BB11" i="91"/>
  <c r="BB12" i="91"/>
  <c r="BB13" i="91"/>
  <c r="BB14" i="91"/>
  <c r="BB15" i="91"/>
  <c r="BB16" i="91"/>
  <c r="BB17" i="91"/>
  <c r="BB18" i="91"/>
  <c r="BB7" i="91"/>
  <c r="AZ20" i="91"/>
  <c r="R8" i="91"/>
  <c r="R9" i="91"/>
  <c r="R10" i="91"/>
  <c r="R11" i="91"/>
  <c r="R12" i="91"/>
  <c r="R13" i="91"/>
  <c r="R14" i="91"/>
  <c r="R15" i="91"/>
  <c r="R16" i="91"/>
  <c r="R17" i="91"/>
  <c r="R18" i="91"/>
  <c r="R7" i="91"/>
  <c r="Q23" i="91"/>
  <c r="R23" i="91" s="1"/>
  <c r="Q22" i="91"/>
  <c r="R22" i="91" s="1"/>
  <c r="Q21" i="91"/>
  <c r="P20" i="91"/>
  <c r="P21" i="91"/>
  <c r="P22" i="91"/>
  <c r="P23" i="91"/>
  <c r="X7" i="87"/>
  <c r="S20" i="87"/>
  <c r="V7" i="87"/>
  <c r="V20" i="87"/>
  <c r="V18" i="87"/>
  <c r="P30" i="70" l="1"/>
  <c r="P57" i="48"/>
  <c r="P59" i="48"/>
  <c r="R21" i="91"/>
  <c r="Q38" i="93"/>
  <c r="BB63" i="91"/>
  <c r="BA41" i="91"/>
  <c r="R43" i="91"/>
  <c r="BB41" i="91"/>
  <c r="N78" i="70"/>
  <c r="O78" i="70"/>
  <c r="P78" i="70" s="1"/>
  <c r="L78" i="70"/>
  <c r="F78" i="70"/>
  <c r="F79" i="70"/>
  <c r="N56" i="70"/>
  <c r="O56" i="70"/>
  <c r="N57" i="70"/>
  <c r="O57" i="70"/>
  <c r="N58" i="70"/>
  <c r="O58" i="70"/>
  <c r="N60" i="70"/>
  <c r="O60" i="70"/>
  <c r="L56" i="70"/>
  <c r="L57" i="70"/>
  <c r="L58" i="70"/>
  <c r="L60" i="70"/>
  <c r="F55" i="70"/>
  <c r="F56" i="70"/>
  <c r="F57" i="70"/>
  <c r="F58" i="70"/>
  <c r="F60" i="70"/>
  <c r="N27" i="70"/>
  <c r="O27" i="70"/>
  <c r="P27" i="70" s="1"/>
  <c r="N28" i="70"/>
  <c r="O28" i="70"/>
  <c r="N29" i="70"/>
  <c r="O29" i="70"/>
  <c r="L27" i="70"/>
  <c r="L28" i="70"/>
  <c r="L29" i="70"/>
  <c r="F27" i="70"/>
  <c r="F28" i="70"/>
  <c r="F29" i="70"/>
  <c r="N88" i="68"/>
  <c r="O88" i="68"/>
  <c r="P88" i="68" s="1"/>
  <c r="N89" i="68"/>
  <c r="O89" i="68"/>
  <c r="P89" i="68" s="1"/>
  <c r="L88" i="68"/>
  <c r="F88" i="68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J7" i="66"/>
  <c r="J8" i="66"/>
  <c r="J9" i="66"/>
  <c r="J10" i="66"/>
  <c r="J11" i="66"/>
  <c r="J12" i="66"/>
  <c r="J13" i="66"/>
  <c r="J14" i="66"/>
  <c r="J15" i="66"/>
  <c r="J16" i="66"/>
  <c r="J17" i="66"/>
  <c r="J18" i="66"/>
  <c r="J19" i="66"/>
  <c r="J20" i="66"/>
  <c r="J21" i="66"/>
  <c r="J22" i="66"/>
  <c r="J23" i="66"/>
  <c r="J24" i="66"/>
  <c r="J25" i="66"/>
  <c r="J26" i="66"/>
  <c r="J27" i="66"/>
  <c r="J28" i="66"/>
  <c r="J29" i="66"/>
  <c r="J30" i="66"/>
  <c r="J31" i="66"/>
  <c r="B64" i="91"/>
  <c r="N94" i="48"/>
  <c r="O94" i="48"/>
  <c r="L94" i="48"/>
  <c r="F94" i="48"/>
  <c r="B32" i="81"/>
  <c r="C32" i="81"/>
  <c r="N90" i="86"/>
  <c r="O90" i="86"/>
  <c r="N91" i="86"/>
  <c r="O91" i="86"/>
  <c r="O92" i="86"/>
  <c r="N93" i="86"/>
  <c r="O93" i="86"/>
  <c r="P93" i="86" s="1"/>
  <c r="L90" i="86"/>
  <c r="L91" i="86"/>
  <c r="L93" i="86"/>
  <c r="F82" i="66"/>
  <c r="L82" i="66"/>
  <c r="N82" i="66"/>
  <c r="O82" i="66"/>
  <c r="J53" i="2"/>
  <c r="I53" i="2"/>
  <c r="C10" i="93"/>
  <c r="D10" i="93"/>
  <c r="R29" i="87"/>
  <c r="R11" i="87"/>
  <c r="Q33" i="87"/>
  <c r="R33" i="87"/>
  <c r="R31" i="87"/>
  <c r="S31" i="87"/>
  <c r="S29" i="87"/>
  <c r="R22" i="87"/>
  <c r="R20" i="87"/>
  <c r="Q18" i="87"/>
  <c r="R18" i="87"/>
  <c r="S18" i="87"/>
  <c r="R10" i="87"/>
  <c r="S10" i="87"/>
  <c r="S11" i="87" s="1"/>
  <c r="R9" i="87"/>
  <c r="S9" i="87"/>
  <c r="Q7" i="87"/>
  <c r="R7" i="87"/>
  <c r="S7" i="87"/>
  <c r="N24" i="83"/>
  <c r="O24" i="83"/>
  <c r="L24" i="83"/>
  <c r="L25" i="83"/>
  <c r="L55" i="70"/>
  <c r="N55" i="70"/>
  <c r="O55" i="70"/>
  <c r="L76" i="70"/>
  <c r="N76" i="70"/>
  <c r="O76" i="70"/>
  <c r="L77" i="70"/>
  <c r="N77" i="70"/>
  <c r="O77" i="70"/>
  <c r="N79" i="70"/>
  <c r="O79" i="70"/>
  <c r="L93" i="70"/>
  <c r="F76" i="70"/>
  <c r="F77" i="70"/>
  <c r="L22" i="70"/>
  <c r="N22" i="70"/>
  <c r="O22" i="70"/>
  <c r="F22" i="70"/>
  <c r="N74" i="66"/>
  <c r="O74" i="66"/>
  <c r="N75" i="66"/>
  <c r="O75" i="66"/>
  <c r="N76" i="66"/>
  <c r="O76" i="66"/>
  <c r="N77" i="66"/>
  <c r="O77" i="66"/>
  <c r="N78" i="66"/>
  <c r="O78" i="66"/>
  <c r="N79" i="66"/>
  <c r="O79" i="66"/>
  <c r="N80" i="66"/>
  <c r="O80" i="66"/>
  <c r="N81" i="66"/>
  <c r="O81" i="66"/>
  <c r="L74" i="66"/>
  <c r="L75" i="66"/>
  <c r="L76" i="66"/>
  <c r="L77" i="66"/>
  <c r="L78" i="66"/>
  <c r="L79" i="66"/>
  <c r="L80" i="66"/>
  <c r="L81" i="66"/>
  <c r="F74" i="66"/>
  <c r="F75" i="66"/>
  <c r="F76" i="66"/>
  <c r="F77" i="66"/>
  <c r="F78" i="66"/>
  <c r="F79" i="66"/>
  <c r="F80" i="66"/>
  <c r="L24" i="66"/>
  <c r="N24" i="66"/>
  <c r="O24" i="66"/>
  <c r="F24" i="66"/>
  <c r="N92" i="48"/>
  <c r="O92" i="48"/>
  <c r="N93" i="48"/>
  <c r="O93" i="48"/>
  <c r="P93" i="48" s="1"/>
  <c r="L92" i="48"/>
  <c r="L93" i="48"/>
  <c r="F92" i="48"/>
  <c r="F93" i="48"/>
  <c r="N88" i="47"/>
  <c r="O88" i="47"/>
  <c r="N89" i="47"/>
  <c r="O89" i="47"/>
  <c r="N90" i="47"/>
  <c r="O90" i="47"/>
  <c r="N91" i="47"/>
  <c r="O91" i="47"/>
  <c r="N92" i="47"/>
  <c r="O92" i="47"/>
  <c r="L88" i="47"/>
  <c r="L89" i="47"/>
  <c r="L90" i="47"/>
  <c r="L91" i="47"/>
  <c r="L92" i="47"/>
  <c r="L93" i="47"/>
  <c r="F88" i="47"/>
  <c r="F89" i="47"/>
  <c r="F90" i="47"/>
  <c r="F91" i="47"/>
  <c r="F92" i="47"/>
  <c r="F93" i="47"/>
  <c r="O60" i="47"/>
  <c r="N90" i="81"/>
  <c r="O90" i="81"/>
  <c r="L90" i="81"/>
  <c r="F90" i="81"/>
  <c r="F90" i="86"/>
  <c r="F91" i="86"/>
  <c r="F93" i="86"/>
  <c r="I61" i="86"/>
  <c r="H61" i="86"/>
  <c r="B32" i="86"/>
  <c r="C32" i="86"/>
  <c r="BA19" i="92"/>
  <c r="L89" i="83"/>
  <c r="L90" i="83"/>
  <c r="L91" i="83"/>
  <c r="L92" i="83"/>
  <c r="L93" i="83"/>
  <c r="L94" i="83"/>
  <c r="L88" i="83"/>
  <c r="F88" i="83"/>
  <c r="F89" i="83"/>
  <c r="F90" i="83"/>
  <c r="F91" i="83"/>
  <c r="F92" i="83"/>
  <c r="F93" i="83"/>
  <c r="F94" i="83"/>
  <c r="N88" i="83"/>
  <c r="O88" i="83"/>
  <c r="N89" i="83"/>
  <c r="O89" i="83"/>
  <c r="N90" i="83"/>
  <c r="O90" i="83"/>
  <c r="N91" i="83"/>
  <c r="O91" i="83"/>
  <c r="N92" i="83"/>
  <c r="O92" i="83"/>
  <c r="N93" i="83"/>
  <c r="O93" i="83"/>
  <c r="N94" i="83"/>
  <c r="O94" i="83"/>
  <c r="B95" i="83"/>
  <c r="C95" i="83"/>
  <c r="H95" i="83"/>
  <c r="I95" i="83"/>
  <c r="N47" i="83"/>
  <c r="O47" i="83"/>
  <c r="N48" i="83"/>
  <c r="O48" i="83"/>
  <c r="L47" i="83"/>
  <c r="F47" i="83"/>
  <c r="N19" i="70"/>
  <c r="O19" i="70"/>
  <c r="N20" i="70"/>
  <c r="O20" i="70"/>
  <c r="N21" i="70"/>
  <c r="O21" i="70"/>
  <c r="N23" i="70"/>
  <c r="O23" i="70"/>
  <c r="N24" i="70"/>
  <c r="O24" i="70"/>
  <c r="N25" i="70"/>
  <c r="O25" i="70"/>
  <c r="N26" i="70"/>
  <c r="O26" i="70"/>
  <c r="L19" i="70"/>
  <c r="L20" i="70"/>
  <c r="L21" i="70"/>
  <c r="L23" i="70"/>
  <c r="L24" i="70"/>
  <c r="L25" i="70"/>
  <c r="L26" i="70"/>
  <c r="F19" i="70"/>
  <c r="F20" i="70"/>
  <c r="F21" i="70"/>
  <c r="F23" i="70"/>
  <c r="F24" i="70"/>
  <c r="F25" i="70"/>
  <c r="F26" i="70"/>
  <c r="N84" i="68"/>
  <c r="O84" i="68"/>
  <c r="N85" i="68"/>
  <c r="O85" i="68"/>
  <c r="N86" i="68"/>
  <c r="O86" i="68"/>
  <c r="N87" i="68"/>
  <c r="O87" i="68"/>
  <c r="N90" i="68"/>
  <c r="O90" i="68"/>
  <c r="L83" i="68"/>
  <c r="L84" i="68"/>
  <c r="L85" i="68"/>
  <c r="L86" i="68"/>
  <c r="L87" i="68"/>
  <c r="L89" i="68"/>
  <c r="L90" i="68"/>
  <c r="L91" i="68"/>
  <c r="F83" i="68"/>
  <c r="F84" i="68"/>
  <c r="F85" i="68"/>
  <c r="F86" i="68"/>
  <c r="F87" i="68"/>
  <c r="F89" i="68"/>
  <c r="F90" i="68"/>
  <c r="F91" i="68"/>
  <c r="F92" i="68"/>
  <c r="L30" i="68"/>
  <c r="N30" i="68"/>
  <c r="O30" i="68"/>
  <c r="L31" i="68"/>
  <c r="N31" i="68"/>
  <c r="O31" i="68"/>
  <c r="F30" i="68"/>
  <c r="N72" i="66"/>
  <c r="O72" i="66"/>
  <c r="N73" i="66"/>
  <c r="O73" i="66"/>
  <c r="L72" i="66"/>
  <c r="L73" i="66"/>
  <c r="F72" i="66"/>
  <c r="F73" i="66"/>
  <c r="F81" i="66"/>
  <c r="N53" i="66"/>
  <c r="O53" i="66"/>
  <c r="L53" i="66"/>
  <c r="F53" i="66"/>
  <c r="L84" i="48"/>
  <c r="N84" i="48"/>
  <c r="O84" i="48"/>
  <c r="L85" i="48"/>
  <c r="N85" i="48"/>
  <c r="O85" i="48"/>
  <c r="L86" i="48"/>
  <c r="N86" i="48"/>
  <c r="O86" i="48"/>
  <c r="L87" i="48"/>
  <c r="N87" i="48"/>
  <c r="O87" i="48"/>
  <c r="P87" i="48" s="1"/>
  <c r="L88" i="48"/>
  <c r="N88" i="48"/>
  <c r="O88" i="48"/>
  <c r="L89" i="48"/>
  <c r="N89" i="48"/>
  <c r="O89" i="48"/>
  <c r="L90" i="48"/>
  <c r="N90" i="48"/>
  <c r="O90" i="48"/>
  <c r="L91" i="48"/>
  <c r="N91" i="48"/>
  <c r="O91" i="48"/>
  <c r="P91" i="48" s="1"/>
  <c r="F84" i="48"/>
  <c r="F85" i="48"/>
  <c r="F86" i="48"/>
  <c r="F87" i="48"/>
  <c r="F88" i="48"/>
  <c r="N93" i="47"/>
  <c r="O93" i="47"/>
  <c r="E90" i="86"/>
  <c r="E91" i="86"/>
  <c r="E92" i="86"/>
  <c r="E93" i="86"/>
  <c r="E94" i="86"/>
  <c r="F94" i="86"/>
  <c r="F96" i="86"/>
  <c r="I50" i="93"/>
  <c r="J50" i="93"/>
  <c r="I53" i="93"/>
  <c r="J53" i="93"/>
  <c r="H37" i="36"/>
  <c r="J37" i="36" s="1"/>
  <c r="B37" i="36"/>
  <c r="D37" i="36" s="1"/>
  <c r="S32" i="87"/>
  <c r="S33" i="87" s="1"/>
  <c r="S21" i="87"/>
  <c r="S22" i="87" s="1"/>
  <c r="AZ51" i="92"/>
  <c r="BA51" i="92"/>
  <c r="AZ52" i="92"/>
  <c r="BA52" i="92"/>
  <c r="AZ53" i="92"/>
  <c r="BA53" i="92"/>
  <c r="AZ54" i="92"/>
  <c r="BA54" i="92"/>
  <c r="AZ55" i="92"/>
  <c r="BA55" i="92"/>
  <c r="AZ56" i="92"/>
  <c r="BA56" i="92"/>
  <c r="AZ57" i="92"/>
  <c r="BA57" i="92"/>
  <c r="AZ58" i="92"/>
  <c r="BA58" i="92"/>
  <c r="AZ59" i="92"/>
  <c r="BA59" i="92"/>
  <c r="AZ60" i="92"/>
  <c r="BA60" i="92"/>
  <c r="AZ61" i="92"/>
  <c r="BA61" i="92"/>
  <c r="AZ62" i="92"/>
  <c r="BA62" i="92"/>
  <c r="AZ29" i="92"/>
  <c r="AZ30" i="92"/>
  <c r="AZ31" i="92"/>
  <c r="AZ32" i="92"/>
  <c r="AZ33" i="92"/>
  <c r="AZ34" i="92"/>
  <c r="AZ35" i="92"/>
  <c r="AZ36" i="92"/>
  <c r="AZ37" i="92"/>
  <c r="AZ38" i="92"/>
  <c r="AZ39" i="92"/>
  <c r="AZ40" i="92"/>
  <c r="AZ41" i="92"/>
  <c r="AZ19" i="92"/>
  <c r="AZ7" i="92"/>
  <c r="BA7" i="92"/>
  <c r="AZ8" i="92"/>
  <c r="BA8" i="92"/>
  <c r="AZ9" i="92"/>
  <c r="BA9" i="92"/>
  <c r="AZ10" i="92"/>
  <c r="BA10" i="92"/>
  <c r="AZ11" i="92"/>
  <c r="BA11" i="92"/>
  <c r="AZ12" i="92"/>
  <c r="BA12" i="92"/>
  <c r="AZ13" i="92"/>
  <c r="BA13" i="92"/>
  <c r="AZ14" i="92"/>
  <c r="BA14" i="92"/>
  <c r="AZ15" i="92"/>
  <c r="BA15" i="92"/>
  <c r="AZ16" i="92"/>
  <c r="BA16" i="92"/>
  <c r="AZ17" i="92"/>
  <c r="BA17" i="92"/>
  <c r="AZ18" i="92"/>
  <c r="AZ23" i="92" s="1"/>
  <c r="BA18" i="92"/>
  <c r="AH64" i="92"/>
  <c r="AH65" i="92"/>
  <c r="AH66" i="92"/>
  <c r="AH67" i="92"/>
  <c r="O64" i="92"/>
  <c r="AZ64" i="92" s="1"/>
  <c r="O65" i="92"/>
  <c r="AZ65" i="92" s="1"/>
  <c r="O66" i="92"/>
  <c r="O67" i="92"/>
  <c r="AZ67" i="92" s="1"/>
  <c r="AH42" i="92"/>
  <c r="AH43" i="92"/>
  <c r="AH44" i="92"/>
  <c r="AH45" i="92"/>
  <c r="O42" i="92"/>
  <c r="O43" i="92"/>
  <c r="AZ43" i="92" s="1"/>
  <c r="O44" i="92"/>
  <c r="AZ44" i="92" s="1"/>
  <c r="O45" i="92"/>
  <c r="AZ45" i="92" s="1"/>
  <c r="AH20" i="92"/>
  <c r="AH21" i="92"/>
  <c r="AH22" i="92"/>
  <c r="AH23" i="92"/>
  <c r="O20" i="92"/>
  <c r="AZ20" i="92" s="1"/>
  <c r="O21" i="92"/>
  <c r="O22" i="92"/>
  <c r="AZ22" i="92" s="1"/>
  <c r="O23" i="92"/>
  <c r="AZ51" i="91"/>
  <c r="AZ52" i="91"/>
  <c r="AZ53" i="91"/>
  <c r="AZ54" i="91"/>
  <c r="AZ55" i="91"/>
  <c r="AZ56" i="91"/>
  <c r="AZ57" i="91"/>
  <c r="AZ58" i="91"/>
  <c r="AZ59" i="91"/>
  <c r="AZ60" i="91"/>
  <c r="AZ61" i="91"/>
  <c r="AZ62" i="91"/>
  <c r="AN29" i="91"/>
  <c r="AO29" i="91"/>
  <c r="AP29" i="91"/>
  <c r="AQ29" i="91"/>
  <c r="AR29" i="91"/>
  <c r="AS29" i="91"/>
  <c r="AT29" i="91"/>
  <c r="AU29" i="91"/>
  <c r="AV29" i="91"/>
  <c r="AW29" i="91"/>
  <c r="AX29" i="91"/>
  <c r="AY29" i="91"/>
  <c r="AZ29" i="91"/>
  <c r="AH42" i="91"/>
  <c r="P56" i="70" l="1"/>
  <c r="P28" i="70"/>
  <c r="P85" i="68"/>
  <c r="P57" i="70"/>
  <c r="P24" i="83"/>
  <c r="P58" i="70"/>
  <c r="P91" i="47"/>
  <c r="P93" i="47"/>
  <c r="R19" i="91"/>
  <c r="BB19" i="91"/>
  <c r="P77" i="70"/>
  <c r="P79" i="70"/>
  <c r="P60" i="70"/>
  <c r="P29" i="70"/>
  <c r="P87" i="68"/>
  <c r="P53" i="66"/>
  <c r="P94" i="48"/>
  <c r="P92" i="47"/>
  <c r="P90" i="47"/>
  <c r="P88" i="47"/>
  <c r="P91" i="86"/>
  <c r="P90" i="86"/>
  <c r="P91" i="83"/>
  <c r="P94" i="83"/>
  <c r="P92" i="83"/>
  <c r="P88" i="83"/>
  <c r="P22" i="70"/>
  <c r="P80" i="66"/>
  <c r="P82" i="66"/>
  <c r="P78" i="66"/>
  <c r="P81" i="66"/>
  <c r="P77" i="66"/>
  <c r="P75" i="66"/>
  <c r="P24" i="66"/>
  <c r="P90" i="81"/>
  <c r="P76" i="70"/>
  <c r="P55" i="70"/>
  <c r="P21" i="70"/>
  <c r="P19" i="70"/>
  <c r="P30" i="68"/>
  <c r="P74" i="66"/>
  <c r="P76" i="66"/>
  <c r="P79" i="66"/>
  <c r="P84" i="48"/>
  <c r="P92" i="48"/>
  <c r="P89" i="47"/>
  <c r="AZ42" i="92"/>
  <c r="AZ21" i="92"/>
  <c r="AZ66" i="92"/>
  <c r="AZ63" i="91"/>
  <c r="P24" i="70"/>
  <c r="P84" i="68"/>
  <c r="P73" i="66"/>
  <c r="P90" i="48"/>
  <c r="P86" i="48"/>
  <c r="P25" i="70"/>
  <c r="P23" i="70"/>
  <c r="P26" i="70"/>
  <c r="P20" i="70"/>
  <c r="P90" i="68"/>
  <c r="P86" i="68"/>
  <c r="P31" i="68"/>
  <c r="P72" i="66"/>
  <c r="P88" i="48"/>
  <c r="P89" i="48"/>
  <c r="P85" i="48"/>
  <c r="P93" i="83"/>
  <c r="P89" i="83"/>
  <c r="P90" i="83"/>
  <c r="P48" i="83"/>
  <c r="P47" i="83"/>
  <c r="AZ63" i="92"/>
  <c r="AZ30" i="91" l="1"/>
  <c r="AZ31" i="91"/>
  <c r="AZ32" i="91"/>
  <c r="AZ33" i="91"/>
  <c r="AZ34" i="91"/>
  <c r="AZ35" i="91"/>
  <c r="AZ36" i="91"/>
  <c r="AZ37" i="91"/>
  <c r="AZ38" i="91"/>
  <c r="AZ39" i="91"/>
  <c r="AZ40" i="91"/>
  <c r="AI42" i="91"/>
  <c r="BA42" i="91" s="1"/>
  <c r="AI43" i="91"/>
  <c r="BA43" i="91" s="1"/>
  <c r="AI44" i="91"/>
  <c r="BA44" i="91" s="1"/>
  <c r="AI45" i="91"/>
  <c r="BA45" i="91" s="1"/>
  <c r="AZ7" i="91"/>
  <c r="AZ8" i="91"/>
  <c r="AZ9" i="91"/>
  <c r="AZ10" i="91"/>
  <c r="AZ11" i="91"/>
  <c r="AZ12" i="91"/>
  <c r="AZ13" i="91"/>
  <c r="AZ14" i="91"/>
  <c r="AZ15" i="91"/>
  <c r="AZ16" i="91"/>
  <c r="AZ17" i="91"/>
  <c r="AZ18" i="91"/>
  <c r="Q64" i="91"/>
  <c r="AH64" i="91"/>
  <c r="AH65" i="91"/>
  <c r="AH66" i="91"/>
  <c r="AH67" i="91"/>
  <c r="O64" i="91"/>
  <c r="AZ64" i="91" s="1"/>
  <c r="O65" i="91"/>
  <c r="AZ65" i="91" s="1"/>
  <c r="O66" i="91"/>
  <c r="AZ66" i="91" s="1"/>
  <c r="O67" i="91"/>
  <c r="AZ67" i="91" s="1"/>
  <c r="AH43" i="91"/>
  <c r="AH44" i="91"/>
  <c r="AH45" i="91"/>
  <c r="O42" i="91"/>
  <c r="AZ42" i="91" s="1"/>
  <c r="O43" i="91"/>
  <c r="AZ43" i="91" s="1"/>
  <c r="O44" i="91"/>
  <c r="AZ44" i="91" s="1"/>
  <c r="O45" i="91"/>
  <c r="AZ45" i="91" s="1"/>
  <c r="AZ41" i="91"/>
  <c r="O20" i="91"/>
  <c r="O21" i="91"/>
  <c r="O22" i="91"/>
  <c r="O23" i="91"/>
  <c r="AH20" i="91"/>
  <c r="AH21" i="91"/>
  <c r="AZ21" i="91" s="1"/>
  <c r="AH22" i="91"/>
  <c r="AH23" i="91"/>
  <c r="AZ23" i="91" s="1"/>
  <c r="AZ19" i="91"/>
  <c r="N87" i="83"/>
  <c r="O87" i="83"/>
  <c r="L87" i="83"/>
  <c r="F87" i="83"/>
  <c r="L79" i="83"/>
  <c r="N79" i="83"/>
  <c r="O79" i="83"/>
  <c r="F79" i="83"/>
  <c r="N29" i="83"/>
  <c r="O29" i="83"/>
  <c r="N30" i="83"/>
  <c r="O30" i="83"/>
  <c r="L29" i="83"/>
  <c r="L30" i="83"/>
  <c r="F29" i="83"/>
  <c r="F30" i="83"/>
  <c r="N74" i="70"/>
  <c r="O74" i="70"/>
  <c r="L74" i="70"/>
  <c r="L75" i="70"/>
  <c r="F74" i="70"/>
  <c r="F75" i="70"/>
  <c r="N53" i="70"/>
  <c r="O53" i="70"/>
  <c r="N54" i="70"/>
  <c r="O54" i="70"/>
  <c r="L51" i="70"/>
  <c r="L52" i="70"/>
  <c r="L53" i="70"/>
  <c r="L54" i="70"/>
  <c r="F53" i="70"/>
  <c r="F54" i="70"/>
  <c r="B32" i="68"/>
  <c r="C32" i="68"/>
  <c r="H32" i="68"/>
  <c r="I32" i="68"/>
  <c r="N53" i="48"/>
  <c r="O53" i="48"/>
  <c r="L53" i="48"/>
  <c r="F53" i="48"/>
  <c r="J39" i="48"/>
  <c r="J40" i="48"/>
  <c r="J41" i="48"/>
  <c r="J42" i="48"/>
  <c r="J43" i="48"/>
  <c r="J44" i="48"/>
  <c r="J45" i="48"/>
  <c r="J46" i="48"/>
  <c r="J47" i="48"/>
  <c r="J48" i="48"/>
  <c r="J49" i="48"/>
  <c r="J50" i="48"/>
  <c r="J51" i="48"/>
  <c r="J52" i="48"/>
  <c r="J53" i="48"/>
  <c r="J54" i="48"/>
  <c r="J55" i="48"/>
  <c r="J56" i="48"/>
  <c r="J57" i="48"/>
  <c r="J58" i="48"/>
  <c r="J59" i="48"/>
  <c r="J60" i="48"/>
  <c r="D69" i="47"/>
  <c r="B32" i="47"/>
  <c r="C32" i="47"/>
  <c r="L89" i="46"/>
  <c r="N89" i="46"/>
  <c r="O89" i="46"/>
  <c r="F89" i="46"/>
  <c r="F90" i="46"/>
  <c r="J68" i="46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C95" i="81"/>
  <c r="B95" i="81"/>
  <c r="H95" i="81"/>
  <c r="I95" i="81"/>
  <c r="L94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D33" i="93"/>
  <c r="C33" i="93"/>
  <c r="D13" i="93"/>
  <c r="C13" i="93"/>
  <c r="P87" i="83" l="1"/>
  <c r="R64" i="91"/>
  <c r="P53" i="48"/>
  <c r="P74" i="70"/>
  <c r="P29" i="83"/>
  <c r="P53" i="70"/>
  <c r="AZ22" i="91"/>
  <c r="P79" i="83"/>
  <c r="P89" i="46"/>
  <c r="P54" i="70"/>
  <c r="P30" i="83"/>
  <c r="J30" i="36"/>
  <c r="J31" i="36"/>
  <c r="H32" i="36"/>
  <c r="J32" i="36" s="1"/>
  <c r="I32" i="36"/>
  <c r="C30" i="93"/>
  <c r="D30" i="93"/>
  <c r="B94" i="70" l="1"/>
  <c r="C94" i="70"/>
  <c r="H94" i="70"/>
  <c r="I94" i="70"/>
  <c r="L94" i="70" s="1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J59" i="70"/>
  <c r="J60" i="70"/>
  <c r="F94" i="70" l="1"/>
  <c r="O94" i="70"/>
  <c r="N94" i="70"/>
  <c r="Q20" i="87"/>
  <c r="Q10" i="87"/>
  <c r="Q9" i="87"/>
  <c r="Q21" i="87"/>
  <c r="Q32" i="87"/>
  <c r="Q31" i="87"/>
  <c r="Q29" i="87"/>
  <c r="AY51" i="92"/>
  <c r="AY52" i="92"/>
  <c r="AY53" i="92"/>
  <c r="AY54" i="92"/>
  <c r="AY55" i="92"/>
  <c r="AY56" i="92"/>
  <c r="AY57" i="92"/>
  <c r="AY58" i="92"/>
  <c r="AY59" i="92"/>
  <c r="AY60" i="92"/>
  <c r="AY61" i="92"/>
  <c r="AY62" i="92"/>
  <c r="AY63" i="92"/>
  <c r="U42" i="92"/>
  <c r="U43" i="92"/>
  <c r="U44" i="92"/>
  <c r="A19" i="92"/>
  <c r="F64" i="66"/>
  <c r="F65" i="66"/>
  <c r="N66" i="66"/>
  <c r="O66" i="66"/>
  <c r="L66" i="66"/>
  <c r="P66" i="66" l="1"/>
  <c r="P94" i="70"/>
  <c r="BA63" i="92"/>
  <c r="N94" i="47"/>
  <c r="O94" i="47"/>
  <c r="L94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O53" i="93" s="1"/>
  <c r="P52" i="93"/>
  <c r="O52" i="93"/>
  <c r="M52" i="93"/>
  <c r="G52" i="93"/>
  <c r="P51" i="93"/>
  <c r="O51" i="93"/>
  <c r="M51" i="93"/>
  <c r="G51" i="93"/>
  <c r="M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M38" i="93"/>
  <c r="G38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O33" i="93"/>
  <c r="G33" i="93"/>
  <c r="P32" i="93"/>
  <c r="O32" i="93"/>
  <c r="M32" i="93"/>
  <c r="G32" i="93"/>
  <c r="P31" i="93"/>
  <c r="O31" i="93"/>
  <c r="M31" i="93"/>
  <c r="G31" i="93"/>
  <c r="J30" i="93"/>
  <c r="P30" i="93" s="1"/>
  <c r="I30" i="93"/>
  <c r="G30" i="93"/>
  <c r="C4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G13" i="93"/>
  <c r="P12" i="93"/>
  <c r="O12" i="93"/>
  <c r="M12" i="93"/>
  <c r="G12" i="93"/>
  <c r="P11" i="93"/>
  <c r="O11" i="93"/>
  <c r="M11" i="93"/>
  <c r="G11" i="93"/>
  <c r="J10" i="93"/>
  <c r="I10" i="93"/>
  <c r="C2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C60" i="93" l="1"/>
  <c r="E52" i="93" s="1"/>
  <c r="M33" i="93"/>
  <c r="I40" i="93"/>
  <c r="K33" i="93" s="1"/>
  <c r="Q34" i="93"/>
  <c r="Q35" i="93"/>
  <c r="Q32" i="93"/>
  <c r="M13" i="93"/>
  <c r="P47" i="93"/>
  <c r="Q17" i="93"/>
  <c r="Q18" i="93"/>
  <c r="Q19" i="93"/>
  <c r="Q12" i="93"/>
  <c r="Q11" i="93"/>
  <c r="Q52" i="93"/>
  <c r="Q51" i="93"/>
  <c r="I60" i="93"/>
  <c r="K53" i="93" s="1"/>
  <c r="Q59" i="93"/>
  <c r="Q56" i="93"/>
  <c r="Q58" i="93"/>
  <c r="G53" i="93"/>
  <c r="P50" i="93"/>
  <c r="Q31" i="93"/>
  <c r="Q28" i="93"/>
  <c r="G10" i="93"/>
  <c r="O7" i="93"/>
  <c r="P94" i="47"/>
  <c r="Q55" i="93"/>
  <c r="Q57" i="93"/>
  <c r="J60" i="93"/>
  <c r="L48" i="93" s="1"/>
  <c r="Q48" i="93"/>
  <c r="Q49" i="93"/>
  <c r="Q54" i="93"/>
  <c r="G50" i="93"/>
  <c r="G47" i="93"/>
  <c r="O47" i="93"/>
  <c r="Q39" i="93"/>
  <c r="Q36" i="93"/>
  <c r="J40" i="93"/>
  <c r="L27" i="93" s="1"/>
  <c r="M30" i="93"/>
  <c r="P27" i="93"/>
  <c r="G27" i="93"/>
  <c r="O27" i="93"/>
  <c r="Q29" i="93"/>
  <c r="O13" i="93"/>
  <c r="Q16" i="93"/>
  <c r="M10" i="93"/>
  <c r="I20" i="93"/>
  <c r="K13" i="93" s="1"/>
  <c r="J20" i="93"/>
  <c r="L17" i="93" s="1"/>
  <c r="Q9" i="93"/>
  <c r="Q8" i="93"/>
  <c r="Q14" i="93"/>
  <c r="Q15" i="93"/>
  <c r="P10" i="93"/>
  <c r="E7" i="93"/>
  <c r="G7" i="93"/>
  <c r="E36" i="93"/>
  <c r="E32" i="93"/>
  <c r="E28" i="93"/>
  <c r="E35" i="93"/>
  <c r="E31" i="93"/>
  <c r="E37" i="93"/>
  <c r="E40" i="93"/>
  <c r="E34" i="93"/>
  <c r="E29" i="93"/>
  <c r="E39" i="93"/>
  <c r="E38" i="93"/>
  <c r="E27" i="93"/>
  <c r="E58" i="93"/>
  <c r="E16" i="93"/>
  <c r="E12" i="93"/>
  <c r="E8" i="93"/>
  <c r="E9" i="93"/>
  <c r="E15" i="93"/>
  <c r="E11" i="93"/>
  <c r="E19" i="93"/>
  <c r="E14" i="93"/>
  <c r="E18" i="93"/>
  <c r="E17" i="93"/>
  <c r="E47" i="93"/>
  <c r="E13" i="93"/>
  <c r="E46" i="93"/>
  <c r="M7" i="93"/>
  <c r="E10" i="93"/>
  <c r="O10" i="93"/>
  <c r="P13" i="93"/>
  <c r="M27" i="93"/>
  <c r="E30" i="93"/>
  <c r="O30" i="93"/>
  <c r="Q30" i="93" s="1"/>
  <c r="P33" i="93"/>
  <c r="Q33" i="93" s="1"/>
  <c r="F46" i="93"/>
  <c r="M47" i="93"/>
  <c r="O50" i="93"/>
  <c r="P53" i="93"/>
  <c r="Q53" i="93" s="1"/>
  <c r="D20" i="93"/>
  <c r="D40" i="93"/>
  <c r="F30" i="93" s="1"/>
  <c r="K45" i="93"/>
  <c r="D60" i="93"/>
  <c r="E33" i="93"/>
  <c r="P7" i="93"/>
  <c r="E53" i="93"/>
  <c r="Q14" i="72"/>
  <c r="R14" i="72"/>
  <c r="I14" i="72"/>
  <c r="O14" i="72"/>
  <c r="AP63" i="91"/>
  <c r="AT63" i="91"/>
  <c r="AK63" i="91"/>
  <c r="AM63" i="91"/>
  <c r="AQ41" i="91"/>
  <c r="AW41" i="91"/>
  <c r="AN19" i="91"/>
  <c r="AR19" i="91"/>
  <c r="AV19" i="91"/>
  <c r="AN63" i="91"/>
  <c r="AQ63" i="91"/>
  <c r="AR63" i="91"/>
  <c r="AW63" i="91"/>
  <c r="AR41" i="91"/>
  <c r="AS41" i="91"/>
  <c r="AP19" i="91"/>
  <c r="AS19" i="91"/>
  <c r="AX19" i="91"/>
  <c r="AM19" i="91"/>
  <c r="F18" i="70"/>
  <c r="L18" i="70"/>
  <c r="F70" i="70"/>
  <c r="F71" i="70"/>
  <c r="F72" i="70"/>
  <c r="F73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BB67" i="92"/>
  <c r="BC67" i="92" s="1"/>
  <c r="AJ67" i="92"/>
  <c r="AK67" i="92" s="1"/>
  <c r="AI67" i="92"/>
  <c r="AG67" i="92"/>
  <c r="AF67" i="92"/>
  <c r="AX67" i="92" s="1"/>
  <c r="AE67" i="92"/>
  <c r="AD67" i="92"/>
  <c r="AC67" i="92"/>
  <c r="AB67" i="92"/>
  <c r="AT67" i="92" s="1"/>
  <c r="AA67" i="92"/>
  <c r="Z67" i="92"/>
  <c r="Y67" i="92"/>
  <c r="AQ67" i="92" s="1"/>
  <c r="X67" i="92"/>
  <c r="AP67" i="92" s="1"/>
  <c r="W67" i="92"/>
  <c r="V67" i="92"/>
  <c r="U67" i="92"/>
  <c r="AM67" i="92" s="1"/>
  <c r="Q67" i="92"/>
  <c r="R67" i="92" s="1"/>
  <c r="P67" i="92"/>
  <c r="N67" i="92"/>
  <c r="M67" i="92"/>
  <c r="L67" i="92"/>
  <c r="K67" i="92"/>
  <c r="J67" i="92"/>
  <c r="I67" i="92"/>
  <c r="H67" i="92"/>
  <c r="G67" i="92"/>
  <c r="F67" i="92"/>
  <c r="E67" i="92"/>
  <c r="D67" i="92"/>
  <c r="C67" i="92"/>
  <c r="B67" i="92"/>
  <c r="AJ66" i="92"/>
  <c r="BB66" i="92" s="1"/>
  <c r="BC66" i="92" s="1"/>
  <c r="AI66" i="92"/>
  <c r="AG66" i="92"/>
  <c r="AF66" i="92"/>
  <c r="AE66" i="92"/>
  <c r="AW66" i="92" s="1"/>
  <c r="AD66" i="92"/>
  <c r="AV66" i="92" s="1"/>
  <c r="AC66" i="92"/>
  <c r="AB66" i="92"/>
  <c r="AA66" i="92"/>
  <c r="AS66" i="92" s="1"/>
  <c r="Z66" i="92"/>
  <c r="AR66" i="92" s="1"/>
  <c r="Y66" i="92"/>
  <c r="X66" i="92"/>
  <c r="W66" i="92"/>
  <c r="AO66" i="92" s="1"/>
  <c r="V66" i="92"/>
  <c r="AN66" i="92" s="1"/>
  <c r="U66" i="92"/>
  <c r="Q66" i="92"/>
  <c r="R66" i="92" s="1"/>
  <c r="P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J65" i="92"/>
  <c r="AI65" i="92"/>
  <c r="AG65" i="92"/>
  <c r="AF65" i="92"/>
  <c r="AE65" i="92"/>
  <c r="AD65" i="92"/>
  <c r="AC65" i="92"/>
  <c r="AB65" i="92"/>
  <c r="AA65" i="92"/>
  <c r="Z65" i="92"/>
  <c r="Y65" i="92"/>
  <c r="X65" i="92"/>
  <c r="W65" i="92"/>
  <c r="V65" i="92"/>
  <c r="U65" i="92"/>
  <c r="Q65" i="92"/>
  <c r="P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I64" i="92"/>
  <c r="AG64" i="92"/>
  <c r="AF64" i="92"/>
  <c r="AE64" i="92"/>
  <c r="AD64" i="92"/>
  <c r="AC64" i="92"/>
  <c r="AB64" i="92"/>
  <c r="AA64" i="92"/>
  <c r="Z64" i="92"/>
  <c r="Y64" i="92"/>
  <c r="X64" i="92"/>
  <c r="W64" i="92"/>
  <c r="V64" i="92"/>
  <c r="U64" i="92"/>
  <c r="Q64" i="92"/>
  <c r="P64" i="92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BB63" i="92"/>
  <c r="AQ63" i="92"/>
  <c r="AK63" i="92"/>
  <c r="AX63" i="92"/>
  <c r="AW63" i="92"/>
  <c r="AV63" i="92"/>
  <c r="AU63" i="92"/>
  <c r="AT63" i="92"/>
  <c r="AS63" i="92"/>
  <c r="AR63" i="92"/>
  <c r="AP63" i="92"/>
  <c r="AO63" i="92"/>
  <c r="AN63" i="92"/>
  <c r="AM63" i="92"/>
  <c r="R63" i="92"/>
  <c r="BB62" i="92"/>
  <c r="BC62" i="92" s="1"/>
  <c r="AX62" i="92"/>
  <c r="AW62" i="92"/>
  <c r="AV62" i="92"/>
  <c r="AU62" i="92"/>
  <c r="AT62" i="92"/>
  <c r="AS62" i="92"/>
  <c r="AR62" i="92"/>
  <c r="AQ62" i="92"/>
  <c r="AP62" i="92"/>
  <c r="AO62" i="92"/>
  <c r="AN62" i="92"/>
  <c r="AM62" i="92"/>
  <c r="AK62" i="92"/>
  <c r="R62" i="92"/>
  <c r="BB61" i="92"/>
  <c r="BC61" i="92" s="1"/>
  <c r="AX61" i="92"/>
  <c r="AW61" i="92"/>
  <c r="AV61" i="92"/>
  <c r="AU61" i="92"/>
  <c r="AT61" i="92"/>
  <c r="AS61" i="92"/>
  <c r="AR61" i="92"/>
  <c r="AQ61" i="92"/>
  <c r="AP61" i="92"/>
  <c r="AO61" i="92"/>
  <c r="AN61" i="92"/>
  <c r="AM61" i="92"/>
  <c r="AK61" i="92"/>
  <c r="R61" i="92"/>
  <c r="BB60" i="92"/>
  <c r="BC60" i="92" s="1"/>
  <c r="AX60" i="92"/>
  <c r="AW60" i="92"/>
  <c r="AV60" i="92"/>
  <c r="AU60" i="92"/>
  <c r="AT60" i="92"/>
  <c r="AS60" i="92"/>
  <c r="AR60" i="92"/>
  <c r="AQ60" i="92"/>
  <c r="AP60" i="92"/>
  <c r="AO60" i="92"/>
  <c r="AN60" i="92"/>
  <c r="AM60" i="92"/>
  <c r="AK60" i="92"/>
  <c r="R60" i="92"/>
  <c r="BB59" i="92"/>
  <c r="BC59" i="92" s="1"/>
  <c r="AX59" i="92"/>
  <c r="AW59" i="92"/>
  <c r="AV59" i="92"/>
  <c r="AU59" i="92"/>
  <c r="AT59" i="92"/>
  <c r="AS59" i="92"/>
  <c r="AR59" i="92"/>
  <c r="AQ59" i="92"/>
  <c r="AP59" i="92"/>
  <c r="AO59" i="92"/>
  <c r="AN59" i="92"/>
  <c r="AM59" i="92"/>
  <c r="AK59" i="92"/>
  <c r="R59" i="92"/>
  <c r="BB58" i="92"/>
  <c r="BC58" i="92" s="1"/>
  <c r="AX58" i="92"/>
  <c r="AW58" i="92"/>
  <c r="AV58" i="92"/>
  <c r="AU58" i="92"/>
  <c r="AT58" i="92"/>
  <c r="AS58" i="92"/>
  <c r="AR58" i="92"/>
  <c r="AQ58" i="92"/>
  <c r="AP58" i="92"/>
  <c r="AO58" i="92"/>
  <c r="AN58" i="92"/>
  <c r="AM58" i="92"/>
  <c r="AK58" i="92"/>
  <c r="R58" i="92"/>
  <c r="BB57" i="92"/>
  <c r="BC57" i="92" s="1"/>
  <c r="AX57" i="92"/>
  <c r="AW57" i="92"/>
  <c r="AV57" i="92"/>
  <c r="AU57" i="92"/>
  <c r="AT57" i="92"/>
  <c r="AS57" i="92"/>
  <c r="AR57" i="92"/>
  <c r="AQ57" i="92"/>
  <c r="AP57" i="92"/>
  <c r="AO57" i="92"/>
  <c r="AN57" i="92"/>
  <c r="AM57" i="92"/>
  <c r="AK57" i="92"/>
  <c r="R57" i="92"/>
  <c r="BB56" i="92"/>
  <c r="BC56" i="92" s="1"/>
  <c r="AX56" i="92"/>
  <c r="AW56" i="92"/>
  <c r="AV56" i="92"/>
  <c r="AU56" i="92"/>
  <c r="AT56" i="92"/>
  <c r="AS56" i="92"/>
  <c r="AR56" i="92"/>
  <c r="AQ56" i="92"/>
  <c r="AP56" i="92"/>
  <c r="AO56" i="92"/>
  <c r="AN56" i="92"/>
  <c r="AM56" i="92"/>
  <c r="AK56" i="92"/>
  <c r="R56" i="92"/>
  <c r="BB55" i="92"/>
  <c r="BC55" i="92" s="1"/>
  <c r="AX55" i="92"/>
  <c r="AW55" i="92"/>
  <c r="AV55" i="92"/>
  <c r="AU55" i="92"/>
  <c r="AT55" i="92"/>
  <c r="AS55" i="92"/>
  <c r="AR55" i="92"/>
  <c r="AQ55" i="92"/>
  <c r="AP55" i="92"/>
  <c r="AO55" i="92"/>
  <c r="AN55" i="92"/>
  <c r="AM55" i="92"/>
  <c r="AK55" i="92"/>
  <c r="R55" i="92"/>
  <c r="BB54" i="92"/>
  <c r="BC54" i="92" s="1"/>
  <c r="AX54" i="92"/>
  <c r="AW54" i="92"/>
  <c r="AV54" i="92"/>
  <c r="AU54" i="92"/>
  <c r="AT54" i="92"/>
  <c r="AS54" i="92"/>
  <c r="AR54" i="92"/>
  <c r="AQ54" i="92"/>
  <c r="AP54" i="92"/>
  <c r="AO54" i="92"/>
  <c r="AN54" i="92"/>
  <c r="AM54" i="92"/>
  <c r="AK54" i="92"/>
  <c r="R54" i="92"/>
  <c r="BB53" i="92"/>
  <c r="BC53" i="92" s="1"/>
  <c r="AX53" i="92"/>
  <c r="AW53" i="92"/>
  <c r="AV53" i="92"/>
  <c r="AU53" i="92"/>
  <c r="AT53" i="92"/>
  <c r="AS53" i="92"/>
  <c r="AR53" i="92"/>
  <c r="AQ53" i="92"/>
  <c r="AP53" i="92"/>
  <c r="AO53" i="92"/>
  <c r="AN53" i="92"/>
  <c r="AM53" i="92"/>
  <c r="AK53" i="92"/>
  <c r="R53" i="92"/>
  <c r="BB52" i="92"/>
  <c r="BC52" i="92" s="1"/>
  <c r="AX52" i="92"/>
  <c r="AW52" i="92"/>
  <c r="AV52" i="92"/>
  <c r="AU52" i="92"/>
  <c r="AT52" i="92"/>
  <c r="AS52" i="92"/>
  <c r="AR52" i="92"/>
  <c r="AQ52" i="92"/>
  <c r="AP52" i="92"/>
  <c r="AO52" i="92"/>
  <c r="AN52" i="92"/>
  <c r="AM52" i="92"/>
  <c r="AK52" i="92"/>
  <c r="R52" i="92"/>
  <c r="BB51" i="92"/>
  <c r="BC51" i="92" s="1"/>
  <c r="AX51" i="92"/>
  <c r="AW51" i="92"/>
  <c r="AV51" i="92"/>
  <c r="AU51" i="92"/>
  <c r="AT51" i="92"/>
  <c r="AS51" i="92"/>
  <c r="AR51" i="92"/>
  <c r="AQ51" i="92"/>
  <c r="AP51" i="92"/>
  <c r="AO51" i="92"/>
  <c r="AN51" i="92"/>
  <c r="AM51" i="92"/>
  <c r="AK51" i="92"/>
  <c r="R51" i="92"/>
  <c r="AJ45" i="92"/>
  <c r="BB45" i="92" s="1"/>
  <c r="BC45" i="92" s="1"/>
  <c r="AI45" i="92"/>
  <c r="AG45" i="92"/>
  <c r="AF45" i="92"/>
  <c r="AE45" i="92"/>
  <c r="AD45" i="92"/>
  <c r="AC45" i="92"/>
  <c r="AB45" i="92"/>
  <c r="AA45" i="92"/>
  <c r="Z45" i="92"/>
  <c r="Y45" i="92"/>
  <c r="X45" i="92"/>
  <c r="W45" i="92"/>
  <c r="V45" i="92"/>
  <c r="U45" i="92"/>
  <c r="Q45" i="92"/>
  <c r="R45" i="92" s="1"/>
  <c r="P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J44" i="92"/>
  <c r="AK44" i="92" s="1"/>
  <c r="AI44" i="92"/>
  <c r="AG44" i="92"/>
  <c r="AF44" i="92"/>
  <c r="AX44" i="92" s="1"/>
  <c r="AE44" i="92"/>
  <c r="AD44" i="92"/>
  <c r="AC44" i="92"/>
  <c r="AB44" i="92"/>
  <c r="AT44" i="92" s="1"/>
  <c r="AA44" i="92"/>
  <c r="Z44" i="92"/>
  <c r="Y44" i="92"/>
  <c r="X44" i="92"/>
  <c r="AP44" i="92" s="1"/>
  <c r="W44" i="92"/>
  <c r="V44" i="92"/>
  <c r="Q44" i="92"/>
  <c r="R44" i="92" s="1"/>
  <c r="P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M44" i="92" s="1"/>
  <c r="AJ43" i="92"/>
  <c r="AK43" i="92" s="1"/>
  <c r="AI43" i="92"/>
  <c r="AG43" i="92"/>
  <c r="AY43" i="92" s="1"/>
  <c r="AF43" i="92"/>
  <c r="AE43" i="92"/>
  <c r="AD43" i="92"/>
  <c r="AV43" i="92" s="1"/>
  <c r="AC43" i="92"/>
  <c r="AU43" i="92" s="1"/>
  <c r="AB43" i="92"/>
  <c r="AA43" i="92"/>
  <c r="Z43" i="92"/>
  <c r="AR43" i="92" s="1"/>
  <c r="Y43" i="92"/>
  <c r="AQ43" i="92" s="1"/>
  <c r="X43" i="92"/>
  <c r="W43" i="92"/>
  <c r="V43" i="92"/>
  <c r="AN43" i="92" s="1"/>
  <c r="AM43" i="92"/>
  <c r="Q43" i="92"/>
  <c r="P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J42" i="92"/>
  <c r="AI42" i="92"/>
  <c r="AG42" i="92"/>
  <c r="AF42" i="92"/>
  <c r="AE42" i="92"/>
  <c r="AW42" i="92" s="1"/>
  <c r="AD42" i="92"/>
  <c r="AC42" i="92"/>
  <c r="AB42" i="92"/>
  <c r="AA42" i="92"/>
  <c r="AS42" i="92" s="1"/>
  <c r="Z42" i="92"/>
  <c r="Y42" i="92"/>
  <c r="X42" i="92"/>
  <c r="W42" i="92"/>
  <c r="AO42" i="92" s="1"/>
  <c r="V42" i="92"/>
  <c r="Q42" i="92"/>
  <c r="P42" i="92"/>
  <c r="N42" i="92"/>
  <c r="M42" i="92"/>
  <c r="L42" i="92"/>
  <c r="K42" i="92"/>
  <c r="J42" i="92"/>
  <c r="I42" i="92"/>
  <c r="H42" i="92"/>
  <c r="G42" i="92"/>
  <c r="F42" i="92"/>
  <c r="E42" i="92"/>
  <c r="D42" i="92"/>
  <c r="C42" i="92"/>
  <c r="B42" i="92"/>
  <c r="AM42" i="92" s="1"/>
  <c r="AK41" i="92"/>
  <c r="BA41" i="92"/>
  <c r="AY41" i="92"/>
  <c r="AX41" i="92"/>
  <c r="AW41" i="92"/>
  <c r="AV41" i="92"/>
  <c r="AU41" i="92"/>
  <c r="AT41" i="92"/>
  <c r="AS41" i="92"/>
  <c r="AR41" i="92"/>
  <c r="AQ41" i="92"/>
  <c r="AP41" i="92"/>
  <c r="AO41" i="92"/>
  <c r="AN41" i="92"/>
  <c r="AM41" i="92"/>
  <c r="R41" i="92"/>
  <c r="BB40" i="92"/>
  <c r="BC40" i="92" s="1"/>
  <c r="BA40" i="92"/>
  <c r="AY40" i="92"/>
  <c r="AX40" i="92"/>
  <c r="AW40" i="92"/>
  <c r="AV40" i="92"/>
  <c r="AU40" i="92"/>
  <c r="AT40" i="92"/>
  <c r="AS40" i="92"/>
  <c r="AR40" i="92"/>
  <c r="AQ40" i="92"/>
  <c r="AP40" i="92"/>
  <c r="AO40" i="92"/>
  <c r="AN40" i="92"/>
  <c r="AM40" i="92"/>
  <c r="AK40" i="92"/>
  <c r="R40" i="92"/>
  <c r="BB39" i="92"/>
  <c r="BC39" i="92" s="1"/>
  <c r="BA39" i="92"/>
  <c r="AY39" i="92"/>
  <c r="AX39" i="92"/>
  <c r="AW39" i="92"/>
  <c r="AV39" i="92"/>
  <c r="AU39" i="92"/>
  <c r="AT39" i="92"/>
  <c r="AS39" i="92"/>
  <c r="AR39" i="92"/>
  <c r="AQ39" i="92"/>
  <c r="AP39" i="92"/>
  <c r="AO39" i="92"/>
  <c r="AN39" i="92"/>
  <c r="AM39" i="92"/>
  <c r="AK39" i="92"/>
  <c r="R39" i="92"/>
  <c r="BB38" i="92"/>
  <c r="BC38" i="92" s="1"/>
  <c r="BA38" i="92"/>
  <c r="AY38" i="92"/>
  <c r="AX38" i="92"/>
  <c r="AW38" i="92"/>
  <c r="AV38" i="92"/>
  <c r="AU38" i="92"/>
  <c r="AT38" i="92"/>
  <c r="AS38" i="92"/>
  <c r="AR38" i="92"/>
  <c r="AQ38" i="92"/>
  <c r="AP38" i="92"/>
  <c r="AO38" i="92"/>
  <c r="AN38" i="92"/>
  <c r="AM38" i="92"/>
  <c r="AK38" i="92"/>
  <c r="R38" i="92"/>
  <c r="BB37" i="92"/>
  <c r="BC37" i="92" s="1"/>
  <c r="BA37" i="92"/>
  <c r="AY37" i="92"/>
  <c r="AX37" i="92"/>
  <c r="AW37" i="92"/>
  <c r="AV37" i="92"/>
  <c r="AU37" i="92"/>
  <c r="AT37" i="92"/>
  <c r="AS37" i="92"/>
  <c r="AR37" i="92"/>
  <c r="AQ37" i="92"/>
  <c r="AP37" i="92"/>
  <c r="AO37" i="92"/>
  <c r="AN37" i="92"/>
  <c r="AM37" i="92"/>
  <c r="AK37" i="92"/>
  <c r="R37" i="92"/>
  <c r="BB36" i="92"/>
  <c r="BC36" i="92" s="1"/>
  <c r="BA36" i="92"/>
  <c r="AY36" i="92"/>
  <c r="AX36" i="92"/>
  <c r="AW36" i="92"/>
  <c r="AV36" i="92"/>
  <c r="AU36" i="92"/>
  <c r="AT36" i="92"/>
  <c r="AS36" i="92"/>
  <c r="AR36" i="92"/>
  <c r="AQ36" i="92"/>
  <c r="AP36" i="92"/>
  <c r="AO36" i="92"/>
  <c r="AN36" i="92"/>
  <c r="AM36" i="92"/>
  <c r="AK36" i="92"/>
  <c r="R36" i="92"/>
  <c r="BB35" i="92"/>
  <c r="BC35" i="92" s="1"/>
  <c r="BA35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K35" i="92"/>
  <c r="R35" i="92"/>
  <c r="BB34" i="92"/>
  <c r="BA34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K34" i="92"/>
  <c r="R34" i="92"/>
  <c r="BB33" i="92"/>
  <c r="BA33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K33" i="92"/>
  <c r="R33" i="92"/>
  <c r="BB32" i="92"/>
  <c r="BA32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K32" i="92"/>
  <c r="R32" i="92"/>
  <c r="BB31" i="92"/>
  <c r="BA31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K31" i="92"/>
  <c r="R31" i="92"/>
  <c r="BB30" i="92"/>
  <c r="BA30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K30" i="92"/>
  <c r="R30" i="92"/>
  <c r="BB29" i="92"/>
  <c r="BA29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K29" i="92"/>
  <c r="R29" i="92"/>
  <c r="R26" i="92"/>
  <c r="R48" i="92" s="1"/>
  <c r="AK48" i="92" s="1"/>
  <c r="BC48" i="92" s="1"/>
  <c r="T24" i="92"/>
  <c r="AJ23" i="92"/>
  <c r="AK23" i="92" s="1"/>
  <c r="AI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Q23" i="92"/>
  <c r="R23" i="92" s="1"/>
  <c r="P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J22" i="92"/>
  <c r="AK22" i="92" s="1"/>
  <c r="AI22" i="92"/>
  <c r="AG22" i="92"/>
  <c r="AF22" i="92"/>
  <c r="AE22" i="92"/>
  <c r="AD22" i="92"/>
  <c r="AV22" i="92" s="1"/>
  <c r="AC22" i="92"/>
  <c r="AB22" i="92"/>
  <c r="AA22" i="92"/>
  <c r="Z22" i="92"/>
  <c r="AR22" i="92" s="1"/>
  <c r="Y22" i="92"/>
  <c r="X22" i="92"/>
  <c r="W22" i="92"/>
  <c r="V22" i="92"/>
  <c r="AN22" i="92" s="1"/>
  <c r="U22" i="92"/>
  <c r="Q22" i="92"/>
  <c r="R22" i="92" s="1"/>
  <c r="P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J21" i="92"/>
  <c r="AK21" i="92" s="1"/>
  <c r="AI21" i="92"/>
  <c r="AG21" i="92"/>
  <c r="AF21" i="92"/>
  <c r="AX21" i="92" s="1"/>
  <c r="AE21" i="92"/>
  <c r="AD21" i="92"/>
  <c r="AC21" i="92"/>
  <c r="AB21" i="92"/>
  <c r="AT21" i="92" s="1"/>
  <c r="AA21" i="92"/>
  <c r="Z21" i="92"/>
  <c r="Y21" i="92"/>
  <c r="X21" i="92"/>
  <c r="AP21" i="92" s="1"/>
  <c r="W21" i="92"/>
  <c r="V21" i="92"/>
  <c r="U21" i="92"/>
  <c r="Q21" i="92"/>
  <c r="P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J20" i="92"/>
  <c r="AI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U20" i="92"/>
  <c r="Q20" i="92"/>
  <c r="P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V19" i="92"/>
  <c r="AM19" i="92"/>
  <c r="AY19" i="92"/>
  <c r="AX19" i="92"/>
  <c r="AW19" i="92"/>
  <c r="AU19" i="92"/>
  <c r="AT19" i="92"/>
  <c r="AS19" i="92"/>
  <c r="AR19" i="92"/>
  <c r="AQ19" i="92"/>
  <c r="AP19" i="92"/>
  <c r="AO19" i="92"/>
  <c r="AN19" i="92"/>
  <c r="A63" i="92"/>
  <c r="BB18" i="92"/>
  <c r="BC18" i="92" s="1"/>
  <c r="AY18" i="92"/>
  <c r="AY23" i="92" s="1"/>
  <c r="AX18" i="92"/>
  <c r="AW18" i="92"/>
  <c r="AV18" i="92"/>
  <c r="AU18" i="92"/>
  <c r="AU23" i="92" s="1"/>
  <c r="AT18" i="92"/>
  <c r="AS18" i="92"/>
  <c r="AR18" i="92"/>
  <c r="AQ18" i="92"/>
  <c r="AQ23" i="92" s="1"/>
  <c r="AP18" i="92"/>
  <c r="AO18" i="92"/>
  <c r="AN18" i="92"/>
  <c r="AM18" i="92"/>
  <c r="AK18" i="92"/>
  <c r="R18" i="92"/>
  <c r="BB17" i="92"/>
  <c r="BC17" i="92" s="1"/>
  <c r="AY17" i="92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K17" i="92"/>
  <c r="R17" i="92"/>
  <c r="BB16" i="92"/>
  <c r="BC16" i="92" s="1"/>
  <c r="AY16" i="92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K16" i="92"/>
  <c r="R16" i="92"/>
  <c r="BB15" i="92"/>
  <c r="BC15" i="92" s="1"/>
  <c r="AY15" i="92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K15" i="92"/>
  <c r="R15" i="92"/>
  <c r="BB14" i="92"/>
  <c r="BC14" i="92" s="1"/>
  <c r="AY14" i="92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K14" i="92"/>
  <c r="R14" i="92"/>
  <c r="BB13" i="92"/>
  <c r="BC13" i="92" s="1"/>
  <c r="AY13" i="92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K13" i="92"/>
  <c r="R13" i="92"/>
  <c r="BB12" i="92"/>
  <c r="BC12" i="92" s="1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K12" i="92"/>
  <c r="R12" i="92"/>
  <c r="BB11" i="92"/>
  <c r="BC11" i="92" s="1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K11" i="92"/>
  <c r="R11" i="92"/>
  <c r="BB10" i="92"/>
  <c r="BC10" i="92" s="1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K10" i="92"/>
  <c r="R10" i="92"/>
  <c r="BB9" i="92"/>
  <c r="BC9" i="92" s="1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K9" i="92"/>
  <c r="R9" i="92"/>
  <c r="BB8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K8" i="92"/>
  <c r="R8" i="92"/>
  <c r="BB7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K7" i="92"/>
  <c r="R7" i="92"/>
  <c r="AJ67" i="91"/>
  <c r="AI67" i="91"/>
  <c r="BA67" i="91" s="1"/>
  <c r="AG67" i="91"/>
  <c r="AF67" i="91"/>
  <c r="AE67" i="91"/>
  <c r="AD67" i="91"/>
  <c r="AC67" i="91"/>
  <c r="AB67" i="91"/>
  <c r="AA67" i="91"/>
  <c r="Z67" i="91"/>
  <c r="Y67" i="91"/>
  <c r="X67" i="91"/>
  <c r="W67" i="91"/>
  <c r="V67" i="91"/>
  <c r="U67" i="91"/>
  <c r="N67" i="91"/>
  <c r="M67" i="91"/>
  <c r="L67" i="91"/>
  <c r="K67" i="91"/>
  <c r="J67" i="91"/>
  <c r="I67" i="91"/>
  <c r="H67" i="91"/>
  <c r="G67" i="91"/>
  <c r="F67" i="91"/>
  <c r="E67" i="91"/>
  <c r="D67" i="91"/>
  <c r="C67" i="91"/>
  <c r="B67" i="91"/>
  <c r="AJ66" i="91"/>
  <c r="AI66" i="91"/>
  <c r="BA66" i="91" s="1"/>
  <c r="AG66" i="91"/>
  <c r="AF66" i="91"/>
  <c r="AE66" i="91"/>
  <c r="AD66" i="91"/>
  <c r="AC66" i="91"/>
  <c r="AB66" i="91"/>
  <c r="AA66" i="91"/>
  <c r="Z66" i="91"/>
  <c r="Y66" i="91"/>
  <c r="X66" i="91"/>
  <c r="W66" i="91"/>
  <c r="V66" i="91"/>
  <c r="U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J65" i="91"/>
  <c r="AI65" i="91"/>
  <c r="BA65" i="91" s="1"/>
  <c r="AG65" i="91"/>
  <c r="AF65" i="91"/>
  <c r="AE65" i="91"/>
  <c r="AD65" i="91"/>
  <c r="AC65" i="91"/>
  <c r="AB65" i="91"/>
  <c r="AA65" i="91"/>
  <c r="Z65" i="91"/>
  <c r="Y65" i="91"/>
  <c r="X65" i="91"/>
  <c r="W65" i="91"/>
  <c r="V65" i="91"/>
  <c r="U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J64" i="91"/>
  <c r="BB64" i="91" s="1"/>
  <c r="AI64" i="91"/>
  <c r="BA64" i="91" s="1"/>
  <c r="AG64" i="91"/>
  <c r="AF64" i="91"/>
  <c r="AE64" i="91"/>
  <c r="AD64" i="91"/>
  <c r="AC64" i="91"/>
  <c r="AU64" i="91" s="1"/>
  <c r="AB64" i="91"/>
  <c r="AA64" i="91"/>
  <c r="Z64" i="91"/>
  <c r="Y64" i="91"/>
  <c r="AQ64" i="91" s="1"/>
  <c r="X64" i="91"/>
  <c r="W64" i="91"/>
  <c r="V64" i="91"/>
  <c r="U64" i="91"/>
  <c r="AM64" i="91" s="1"/>
  <c r="N64" i="91"/>
  <c r="M64" i="91"/>
  <c r="L64" i="91"/>
  <c r="K64" i="91"/>
  <c r="J64" i="91"/>
  <c r="I64" i="91"/>
  <c r="H64" i="91"/>
  <c r="G64" i="91"/>
  <c r="F64" i="91"/>
  <c r="E64" i="91"/>
  <c r="D64" i="91"/>
  <c r="C64" i="91"/>
  <c r="A63" i="91"/>
  <c r="BC62" i="91"/>
  <c r="AY62" i="9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K62" i="91"/>
  <c r="BC61" i="91"/>
  <c r="AY61" i="9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K61" i="91"/>
  <c r="BC60" i="91"/>
  <c r="AY60" i="9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K60" i="91"/>
  <c r="BC59" i="91"/>
  <c r="AY59" i="9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K59" i="91"/>
  <c r="BC58" i="91"/>
  <c r="AY58" i="9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K58" i="91"/>
  <c r="BC57" i="91"/>
  <c r="AY57" i="9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K57" i="91"/>
  <c r="BC56" i="9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K56" i="91"/>
  <c r="BC55" i="9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K55" i="91"/>
  <c r="BC54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K54" i="91"/>
  <c r="BC53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K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K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K51" i="91"/>
  <c r="BC48" i="91"/>
  <c r="BC45" i="91"/>
  <c r="AK45" i="91"/>
  <c r="AG45" i="91"/>
  <c r="AF45" i="91"/>
  <c r="AE45" i="91"/>
  <c r="AD45" i="91"/>
  <c r="AC45" i="91"/>
  <c r="AB45" i="91"/>
  <c r="AA45" i="91"/>
  <c r="Z45" i="91"/>
  <c r="Y45" i="91"/>
  <c r="X45" i="91"/>
  <c r="W45" i="91"/>
  <c r="V45" i="91"/>
  <c r="U45" i="91"/>
  <c r="N45" i="91"/>
  <c r="M45" i="91"/>
  <c r="L45" i="91"/>
  <c r="K45" i="91"/>
  <c r="J45" i="91"/>
  <c r="I45" i="91"/>
  <c r="H45" i="91"/>
  <c r="G45" i="91"/>
  <c r="F45" i="91"/>
  <c r="E45" i="91"/>
  <c r="D45" i="91"/>
  <c r="C45" i="91"/>
  <c r="B45" i="91"/>
  <c r="AK44" i="91"/>
  <c r="AG44" i="91"/>
  <c r="AF44" i="91"/>
  <c r="AE44" i="91"/>
  <c r="AD44" i="91"/>
  <c r="AC44" i="91"/>
  <c r="AB44" i="91"/>
  <c r="AA44" i="91"/>
  <c r="Z44" i="91"/>
  <c r="Y44" i="91"/>
  <c r="X44" i="91"/>
  <c r="W44" i="91"/>
  <c r="V44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B44" i="91"/>
  <c r="AJ43" i="91"/>
  <c r="AK43" i="91" s="1"/>
  <c r="AG43" i="91"/>
  <c r="AF43" i="91"/>
  <c r="AE43" i="91"/>
  <c r="AD43" i="91"/>
  <c r="AC43" i="91"/>
  <c r="AB43" i="91"/>
  <c r="AA43" i="91"/>
  <c r="Z43" i="91"/>
  <c r="Y43" i="91"/>
  <c r="X43" i="91"/>
  <c r="W43" i="91"/>
  <c r="V43" i="9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AJ42" i="91"/>
  <c r="BB42" i="91" s="1"/>
  <c r="AG42" i="91"/>
  <c r="AF42" i="91"/>
  <c r="AE42" i="91"/>
  <c r="AD42" i="91"/>
  <c r="AC42" i="91"/>
  <c r="AB42" i="91"/>
  <c r="AA42" i="91"/>
  <c r="Z42" i="91"/>
  <c r="Y42" i="91"/>
  <c r="X42" i="91"/>
  <c r="W42" i="91"/>
  <c r="V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V41" i="91"/>
  <c r="AN41" i="91"/>
  <c r="A41" i="91"/>
  <c r="BC40" i="91"/>
  <c r="AY40" i="91"/>
  <c r="AX40" i="91"/>
  <c r="AW40" i="91"/>
  <c r="AV40" i="91"/>
  <c r="AU40" i="91"/>
  <c r="AT40" i="91"/>
  <c r="AS40" i="91"/>
  <c r="AR40" i="91"/>
  <c r="AQ40" i="91"/>
  <c r="AP40" i="91"/>
  <c r="AO40" i="91"/>
  <c r="AN40" i="91"/>
  <c r="AM40" i="91"/>
  <c r="AK40" i="91"/>
  <c r="BC39" i="91"/>
  <c r="AY39" i="91"/>
  <c r="AX39" i="91"/>
  <c r="AW39" i="91"/>
  <c r="AV39" i="91"/>
  <c r="AU39" i="91"/>
  <c r="AT39" i="91"/>
  <c r="AS39" i="91"/>
  <c r="AR39" i="91"/>
  <c r="AQ39" i="91"/>
  <c r="AP39" i="91"/>
  <c r="AO39" i="91"/>
  <c r="AN39" i="91"/>
  <c r="AM39" i="91"/>
  <c r="AK39" i="91"/>
  <c r="AY38" i="91"/>
  <c r="AX38" i="91"/>
  <c r="AW38" i="91"/>
  <c r="AV38" i="91"/>
  <c r="AU38" i="91"/>
  <c r="AT38" i="91"/>
  <c r="AS38" i="91"/>
  <c r="AR38" i="91"/>
  <c r="AQ38" i="91"/>
  <c r="AP38" i="91"/>
  <c r="AO38" i="91"/>
  <c r="AN38" i="91"/>
  <c r="AM38" i="91"/>
  <c r="AK38" i="91"/>
  <c r="AY37" i="91"/>
  <c r="AX37" i="91"/>
  <c r="AW37" i="91"/>
  <c r="AV37" i="91"/>
  <c r="AU37" i="91"/>
  <c r="AT37" i="91"/>
  <c r="AS37" i="91"/>
  <c r="AR37" i="91"/>
  <c r="AQ37" i="91"/>
  <c r="AP37" i="91"/>
  <c r="AO37" i="91"/>
  <c r="AN37" i="91"/>
  <c r="AM37" i="91"/>
  <c r="AK37" i="91"/>
  <c r="AY36" i="91"/>
  <c r="AX36" i="91"/>
  <c r="AW36" i="91"/>
  <c r="AV36" i="91"/>
  <c r="AU36" i="91"/>
  <c r="AT36" i="91"/>
  <c r="AS36" i="91"/>
  <c r="AR36" i="91"/>
  <c r="AQ36" i="91"/>
  <c r="AP36" i="91"/>
  <c r="AO36" i="91"/>
  <c r="AN36" i="91"/>
  <c r="AM36" i="91"/>
  <c r="AK36" i="91"/>
  <c r="AY35" i="91"/>
  <c r="AX35" i="91"/>
  <c r="AW35" i="91"/>
  <c r="AV35" i="91"/>
  <c r="AU35" i="91"/>
  <c r="AT35" i="91"/>
  <c r="AS35" i="91"/>
  <c r="AR35" i="91"/>
  <c r="AQ35" i="91"/>
  <c r="AP35" i="91"/>
  <c r="AO35" i="91"/>
  <c r="AN35" i="91"/>
  <c r="AM35" i="91"/>
  <c r="AK35" i="91"/>
  <c r="AY34" i="91"/>
  <c r="AX34" i="91"/>
  <c r="AW34" i="91"/>
  <c r="AV34" i="91"/>
  <c r="AU34" i="91"/>
  <c r="AT34" i="91"/>
  <c r="AS34" i="91"/>
  <c r="AR34" i="91"/>
  <c r="AQ34" i="91"/>
  <c r="AP34" i="91"/>
  <c r="AO34" i="91"/>
  <c r="AN34" i="91"/>
  <c r="AM34" i="91"/>
  <c r="AK34" i="91"/>
  <c r="BC33" i="91"/>
  <c r="AY33" i="91"/>
  <c r="AX33" i="91"/>
  <c r="AW33" i="91"/>
  <c r="AV33" i="91"/>
  <c r="AU33" i="91"/>
  <c r="AT33" i="91"/>
  <c r="AS33" i="91"/>
  <c r="AR33" i="91"/>
  <c r="AQ33" i="91"/>
  <c r="AP33" i="91"/>
  <c r="AO33" i="91"/>
  <c r="AN33" i="91"/>
  <c r="AM33" i="91"/>
  <c r="AK33" i="91"/>
  <c r="BC32" i="91"/>
  <c r="AY32" i="91"/>
  <c r="AX32" i="91"/>
  <c r="AW32" i="91"/>
  <c r="AV32" i="91"/>
  <c r="AU32" i="91"/>
  <c r="AT32" i="91"/>
  <c r="AS32" i="91"/>
  <c r="AR32" i="91"/>
  <c r="AQ32" i="91"/>
  <c r="AP32" i="91"/>
  <c r="AO32" i="91"/>
  <c r="AN32" i="91"/>
  <c r="AM32" i="91"/>
  <c r="AK32" i="91"/>
  <c r="BC31" i="91"/>
  <c r="AY31" i="91"/>
  <c r="AX31" i="91"/>
  <c r="AW31" i="91"/>
  <c r="AV31" i="91"/>
  <c r="AU31" i="91"/>
  <c r="AT31" i="91"/>
  <c r="AS31" i="91"/>
  <c r="AR31" i="91"/>
  <c r="AQ31" i="91"/>
  <c r="AP31" i="91"/>
  <c r="AO31" i="91"/>
  <c r="AN31" i="91"/>
  <c r="AM31" i="91"/>
  <c r="AK31" i="91"/>
  <c r="AY30" i="91"/>
  <c r="AX30" i="91"/>
  <c r="AW30" i="91"/>
  <c r="AV30" i="91"/>
  <c r="AU30" i="91"/>
  <c r="AT30" i="91"/>
  <c r="AS30" i="91"/>
  <c r="AR30" i="91"/>
  <c r="AQ30" i="91"/>
  <c r="AP30" i="91"/>
  <c r="AO30" i="91"/>
  <c r="AN30" i="91"/>
  <c r="AM30" i="91"/>
  <c r="AK30" i="91"/>
  <c r="AM29" i="91"/>
  <c r="AK29" i="91"/>
  <c r="BC26" i="91"/>
  <c r="AJ23" i="91"/>
  <c r="AI23" i="91"/>
  <c r="BA23" i="91" s="1"/>
  <c r="AG23" i="91"/>
  <c r="AF23" i="91"/>
  <c r="AE23" i="91"/>
  <c r="AD23" i="91"/>
  <c r="AC23" i="91"/>
  <c r="AB23" i="91"/>
  <c r="AA23" i="91"/>
  <c r="Z23" i="91"/>
  <c r="Y23" i="91"/>
  <c r="X23" i="91"/>
  <c r="W23" i="91"/>
  <c r="V23" i="91"/>
  <c r="U23" i="91"/>
  <c r="N23" i="91"/>
  <c r="M23" i="91"/>
  <c r="L23" i="91"/>
  <c r="K23" i="91"/>
  <c r="J23" i="91"/>
  <c r="I23" i="91"/>
  <c r="H23" i="91"/>
  <c r="G23" i="91"/>
  <c r="F23" i="91"/>
  <c r="E23" i="91"/>
  <c r="D23" i="91"/>
  <c r="C23" i="91"/>
  <c r="B23" i="91"/>
  <c r="AJ22" i="91"/>
  <c r="AI22" i="91"/>
  <c r="BA22" i="91" s="1"/>
  <c r="AG22" i="91"/>
  <c r="AF22" i="91"/>
  <c r="AE22" i="91"/>
  <c r="AD22" i="91"/>
  <c r="AC22" i="91"/>
  <c r="AB22" i="91"/>
  <c r="AA22" i="91"/>
  <c r="Z22" i="91"/>
  <c r="Y22" i="91"/>
  <c r="X22" i="91"/>
  <c r="W22" i="91"/>
  <c r="V22" i="91"/>
  <c r="U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J21" i="91"/>
  <c r="AI21" i="91"/>
  <c r="BA21" i="91" s="1"/>
  <c r="AG21" i="91"/>
  <c r="AF21" i="91"/>
  <c r="AE21" i="91"/>
  <c r="AD21" i="91"/>
  <c r="AC21" i="91"/>
  <c r="AB21" i="91"/>
  <c r="AA21" i="91"/>
  <c r="Z21" i="91"/>
  <c r="Y21" i="91"/>
  <c r="X21" i="91"/>
  <c r="W21" i="91"/>
  <c r="V21" i="91"/>
  <c r="U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J20" i="91"/>
  <c r="AI20" i="91"/>
  <c r="BA20" i="91" s="1"/>
  <c r="AG20" i="91"/>
  <c r="AF20" i="91"/>
  <c r="AE20" i="91"/>
  <c r="AD20" i="91"/>
  <c r="AC20" i="91"/>
  <c r="AB20" i="91"/>
  <c r="AA20" i="91"/>
  <c r="Z20" i="91"/>
  <c r="Y20" i="91"/>
  <c r="X20" i="91"/>
  <c r="W20" i="91"/>
  <c r="V20" i="91"/>
  <c r="U20" i="91"/>
  <c r="Q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BC18" i="91"/>
  <c r="AY18" i="9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K18" i="91"/>
  <c r="BC17" i="91"/>
  <c r="AY17" i="9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K17" i="91"/>
  <c r="BC16" i="91"/>
  <c r="AY16" i="9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K16" i="91"/>
  <c r="BC15" i="91"/>
  <c r="AY15" i="9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K15" i="91"/>
  <c r="BC14" i="91"/>
  <c r="AY14" i="9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K14" i="91"/>
  <c r="BC13" i="9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K13" i="91"/>
  <c r="BC12" i="91"/>
  <c r="AY12" i="9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K12" i="91"/>
  <c r="BC11" i="9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K11" i="91"/>
  <c r="BC10" i="9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K10" i="91"/>
  <c r="BC9" i="9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K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K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K7" i="91"/>
  <c r="E56" i="93" l="1"/>
  <c r="AK65" i="92"/>
  <c r="R65" i="92"/>
  <c r="BC34" i="92"/>
  <c r="R43" i="92"/>
  <c r="R21" i="92"/>
  <c r="E59" i="93"/>
  <c r="AK65" i="91"/>
  <c r="BB65" i="91"/>
  <c r="BB66" i="91"/>
  <c r="BC66" i="91" s="1"/>
  <c r="BB67" i="91"/>
  <c r="BC67" i="91" s="1"/>
  <c r="AK21" i="91"/>
  <c r="BB21" i="91"/>
  <c r="BC21" i="91" s="1"/>
  <c r="BB22" i="91"/>
  <c r="BC22" i="91" s="1"/>
  <c r="BB23" i="91"/>
  <c r="BC23" i="91" s="1"/>
  <c r="R20" i="91"/>
  <c r="BB20" i="91"/>
  <c r="BC20" i="91" s="1"/>
  <c r="E54" i="93"/>
  <c r="BC31" i="92"/>
  <c r="BC32" i="92"/>
  <c r="BC33" i="92"/>
  <c r="AO67" i="91"/>
  <c r="AS67" i="91"/>
  <c r="AQ67" i="91"/>
  <c r="AO42" i="91"/>
  <c r="AS42" i="91"/>
  <c r="AO44" i="91"/>
  <c r="AS44" i="91"/>
  <c r="AW44" i="91"/>
  <c r="AS23" i="91"/>
  <c r="AO20" i="91"/>
  <c r="AS20" i="91"/>
  <c r="AW20" i="91"/>
  <c r="AM21" i="91"/>
  <c r="AQ21" i="91"/>
  <c r="AU21" i="91"/>
  <c r="AY21" i="91"/>
  <c r="AO22" i="91"/>
  <c r="AS22" i="91"/>
  <c r="AW22" i="91"/>
  <c r="AM23" i="91"/>
  <c r="AQ23" i="91"/>
  <c r="AU23" i="91"/>
  <c r="AY23" i="91"/>
  <c r="AP44" i="91"/>
  <c r="AT44" i="91"/>
  <c r="AX44" i="91"/>
  <c r="AN45" i="91"/>
  <c r="AR45" i="91"/>
  <c r="AV45" i="91"/>
  <c r="AM66" i="91"/>
  <c r="AQ66" i="91"/>
  <c r="AU66" i="91"/>
  <c r="AY66" i="91"/>
  <c r="AP67" i="91"/>
  <c r="AT67" i="91"/>
  <c r="AM43" i="91"/>
  <c r="AQ43" i="91"/>
  <c r="AU43" i="91"/>
  <c r="AO65" i="91"/>
  <c r="AS65" i="91"/>
  <c r="AW65" i="91"/>
  <c r="AN66" i="91"/>
  <c r="E55" i="93"/>
  <c r="E49" i="93"/>
  <c r="E48" i="93"/>
  <c r="E50" i="93"/>
  <c r="E57" i="93"/>
  <c r="E51" i="93"/>
  <c r="K36" i="93"/>
  <c r="K27" i="93"/>
  <c r="K35" i="93"/>
  <c r="K31" i="93"/>
  <c r="K39" i="93"/>
  <c r="K32" i="93"/>
  <c r="K30" i="93"/>
  <c r="K37" i="93"/>
  <c r="K29" i="93"/>
  <c r="K34" i="93"/>
  <c r="R42" i="92"/>
  <c r="BA23" i="92"/>
  <c r="R20" i="92"/>
  <c r="BA64" i="92"/>
  <c r="L55" i="93"/>
  <c r="L58" i="93"/>
  <c r="L56" i="93"/>
  <c r="O40" i="93"/>
  <c r="K28" i="93"/>
  <c r="K38" i="93"/>
  <c r="BA21" i="92"/>
  <c r="BC42" i="91"/>
  <c r="L38" i="93"/>
  <c r="BA66" i="92"/>
  <c r="R64" i="92"/>
  <c r="AK42" i="92"/>
  <c r="AK20" i="92"/>
  <c r="AK64" i="91"/>
  <c r="L49" i="93"/>
  <c r="BA20" i="92"/>
  <c r="BA22" i="92"/>
  <c r="K56" i="93"/>
  <c r="K59" i="93"/>
  <c r="M60" i="93"/>
  <c r="Q47" i="93"/>
  <c r="K54" i="93"/>
  <c r="K57" i="93"/>
  <c r="O60" i="93"/>
  <c r="K48" i="93"/>
  <c r="K51" i="93"/>
  <c r="K58" i="93"/>
  <c r="K49" i="93"/>
  <c r="L35" i="93"/>
  <c r="L15" i="93"/>
  <c r="L18" i="93"/>
  <c r="L9" i="93"/>
  <c r="Q7" i="93"/>
  <c r="BA65" i="92"/>
  <c r="BA67" i="92"/>
  <c r="AY63" i="91"/>
  <c r="AY64" i="91"/>
  <c r="AW67" i="91"/>
  <c r="AX63" i="91"/>
  <c r="AY43" i="91"/>
  <c r="AW42" i="91"/>
  <c r="AY41" i="91"/>
  <c r="K55" i="93"/>
  <c r="L50" i="93"/>
  <c r="Q50" i="93"/>
  <c r="K52" i="93"/>
  <c r="K47" i="93"/>
  <c r="K50" i="93"/>
  <c r="AP45" i="91"/>
  <c r="AX45" i="91"/>
  <c r="AP41" i="91"/>
  <c r="AO45" i="91"/>
  <c r="AW45" i="91"/>
  <c r="AY19" i="91"/>
  <c r="AQ19" i="91"/>
  <c r="AS63" i="91"/>
  <c r="AR43" i="91"/>
  <c r="AM44" i="91"/>
  <c r="AU44" i="91"/>
  <c r="AN64" i="91"/>
  <c r="AR64" i="91"/>
  <c r="AV64" i="91"/>
  <c r="AP65" i="91"/>
  <c r="AT65" i="91"/>
  <c r="AX65" i="91"/>
  <c r="AR66" i="91"/>
  <c r="AV66" i="91"/>
  <c r="AX67" i="91"/>
  <c r="AV67" i="91"/>
  <c r="AM41" i="91"/>
  <c r="AO63" i="91"/>
  <c r="AN20" i="91"/>
  <c r="AR20" i="91"/>
  <c r="AV20" i="91"/>
  <c r="AP21" i="91"/>
  <c r="AT21" i="91"/>
  <c r="AX21" i="91"/>
  <c r="AN22" i="91"/>
  <c r="AR22" i="91"/>
  <c r="AV22" i="91"/>
  <c r="AP23" i="91"/>
  <c r="AT23" i="91"/>
  <c r="AX23" i="91"/>
  <c r="AN42" i="91"/>
  <c r="AR42" i="91"/>
  <c r="AV42" i="91"/>
  <c r="AP43" i="91"/>
  <c r="AT43" i="91"/>
  <c r="AX43" i="91"/>
  <c r="AR44" i="91"/>
  <c r="AM45" i="91"/>
  <c r="AQ45" i="91"/>
  <c r="AU45" i="91"/>
  <c r="AY45" i="91"/>
  <c r="BC52" i="91"/>
  <c r="AT41" i="91"/>
  <c r="AP20" i="91"/>
  <c r="AT20" i="91"/>
  <c r="AX20" i="91"/>
  <c r="AN21" i="91"/>
  <c r="AR21" i="91"/>
  <c r="AV21" i="91"/>
  <c r="AP22" i="91"/>
  <c r="AT22" i="91"/>
  <c r="AX22" i="91"/>
  <c r="AN23" i="91"/>
  <c r="AR23" i="91"/>
  <c r="AV23" i="91"/>
  <c r="BC30" i="91"/>
  <c r="AP42" i="91"/>
  <c r="AT42" i="91"/>
  <c r="AX42" i="91"/>
  <c r="AN43" i="91"/>
  <c r="AV43" i="91"/>
  <c r="AS45" i="91"/>
  <c r="AO64" i="91"/>
  <c r="AS64" i="91"/>
  <c r="AW64" i="91"/>
  <c r="AM65" i="91"/>
  <c r="AQ65" i="91"/>
  <c r="AU65" i="91"/>
  <c r="AY65" i="91"/>
  <c r="AO66" i="91"/>
  <c r="AS66" i="91"/>
  <c r="AW66" i="91"/>
  <c r="AM67" i="91"/>
  <c r="AU67" i="91"/>
  <c r="AY67" i="91"/>
  <c r="AT19" i="91"/>
  <c r="AO41" i="91"/>
  <c r="AV63" i="91"/>
  <c r="AN44" i="91"/>
  <c r="AV44" i="91"/>
  <c r="AX41" i="91"/>
  <c r="BC7" i="91"/>
  <c r="BC8" i="91"/>
  <c r="AM20" i="91"/>
  <c r="AQ20" i="91"/>
  <c r="AU20" i="91"/>
  <c r="AY20" i="91"/>
  <c r="AO21" i="91"/>
  <c r="AS21" i="91"/>
  <c r="AW21" i="91"/>
  <c r="AM22" i="91"/>
  <c r="AQ22" i="91"/>
  <c r="AU22" i="91"/>
  <c r="AY22" i="91"/>
  <c r="AO23" i="91"/>
  <c r="AW23" i="91"/>
  <c r="AM42" i="91"/>
  <c r="AQ42" i="91"/>
  <c r="AU42" i="91"/>
  <c r="AY42" i="91"/>
  <c r="AO43" i="91"/>
  <c r="AS43" i="91"/>
  <c r="AW43" i="91"/>
  <c r="AQ44" i="91"/>
  <c r="AY44" i="91"/>
  <c r="AT45" i="91"/>
  <c r="AP64" i="91"/>
  <c r="AT64" i="91"/>
  <c r="AX64" i="91"/>
  <c r="AN65" i="91"/>
  <c r="AR65" i="91"/>
  <c r="AV65" i="91"/>
  <c r="AP66" i="91"/>
  <c r="AT66" i="91"/>
  <c r="AX66" i="91"/>
  <c r="AN67" i="91"/>
  <c r="AR67" i="91"/>
  <c r="S14" i="72"/>
  <c r="P60" i="93"/>
  <c r="L59" i="93"/>
  <c r="L47" i="93"/>
  <c r="L57" i="93"/>
  <c r="L52" i="93"/>
  <c r="L51" i="93"/>
  <c r="L54" i="93"/>
  <c r="L53" i="93"/>
  <c r="L36" i="93"/>
  <c r="L29" i="93"/>
  <c r="L31" i="93"/>
  <c r="L32" i="93"/>
  <c r="L28" i="93"/>
  <c r="L39" i="93"/>
  <c r="M40" i="93"/>
  <c r="L34" i="93"/>
  <c r="L33" i="93"/>
  <c r="L37" i="93"/>
  <c r="L30" i="93"/>
  <c r="Q27" i="93"/>
  <c r="F33" i="93"/>
  <c r="K7" i="93"/>
  <c r="L16" i="93"/>
  <c r="K9" i="93"/>
  <c r="K15" i="93"/>
  <c r="Q13" i="93"/>
  <c r="M20" i="93"/>
  <c r="K19" i="93"/>
  <c r="K12" i="93"/>
  <c r="L13" i="93"/>
  <c r="L14" i="93"/>
  <c r="L10" i="93"/>
  <c r="L11" i="93"/>
  <c r="L12" i="93"/>
  <c r="L8" i="93"/>
  <c r="K10" i="93"/>
  <c r="K16" i="93"/>
  <c r="K14" i="93"/>
  <c r="L19" i="93"/>
  <c r="K8" i="93"/>
  <c r="O20" i="93"/>
  <c r="K18" i="93"/>
  <c r="K17" i="93"/>
  <c r="Q10" i="93"/>
  <c r="K11" i="93"/>
  <c r="L7" i="93"/>
  <c r="AR23" i="92"/>
  <c r="AV23" i="92"/>
  <c r="AP42" i="92"/>
  <c r="AT42" i="92"/>
  <c r="AM22" i="92"/>
  <c r="AP23" i="92"/>
  <c r="AT23" i="92"/>
  <c r="AX23" i="92"/>
  <c r="AV20" i="92"/>
  <c r="AO20" i="92"/>
  <c r="AS20" i="92"/>
  <c r="AW20" i="92"/>
  <c r="AM21" i="92"/>
  <c r="AQ21" i="92"/>
  <c r="AU21" i="92"/>
  <c r="AY21" i="92"/>
  <c r="AO22" i="92"/>
  <c r="AS22" i="92"/>
  <c r="AW22" i="92"/>
  <c r="AM23" i="92"/>
  <c r="AP45" i="92"/>
  <c r="AT45" i="92"/>
  <c r="AX45" i="92"/>
  <c r="AN64" i="92"/>
  <c r="AR64" i="92"/>
  <c r="AV64" i="92"/>
  <c r="AM65" i="92"/>
  <c r="AQ65" i="92"/>
  <c r="AU65" i="92"/>
  <c r="AY65" i="92"/>
  <c r="AY67" i="92"/>
  <c r="BC30" i="92"/>
  <c r="AP20" i="92"/>
  <c r="AT20" i="92"/>
  <c r="AX20" i="92"/>
  <c r="AN23" i="92"/>
  <c r="AY44" i="92"/>
  <c r="AO44" i="92"/>
  <c r="AS44" i="92"/>
  <c r="AW44" i="92"/>
  <c r="AM45" i="92"/>
  <c r="AQ45" i="92"/>
  <c r="AU45" i="92"/>
  <c r="AY45" i="92"/>
  <c r="AO64" i="92"/>
  <c r="AS64" i="92"/>
  <c r="AW64" i="92"/>
  <c r="AN65" i="92"/>
  <c r="AR65" i="92"/>
  <c r="AV65" i="92"/>
  <c r="AM20" i="92"/>
  <c r="AQ20" i="92"/>
  <c r="AU20" i="92"/>
  <c r="AY20" i="92"/>
  <c r="AN21" i="92"/>
  <c r="AR21" i="92"/>
  <c r="AV21" i="92"/>
  <c r="AP22" i="92"/>
  <c r="AT22" i="92"/>
  <c r="AX22" i="92"/>
  <c r="AX42" i="92"/>
  <c r="AQ42" i="92"/>
  <c r="AU42" i="92"/>
  <c r="AY42" i="92"/>
  <c r="AO43" i="92"/>
  <c r="AS43" i="92"/>
  <c r="AW43" i="92"/>
  <c r="AQ44" i="92"/>
  <c r="AU44" i="92"/>
  <c r="AN45" i="92"/>
  <c r="AR45" i="92"/>
  <c r="AV45" i="92"/>
  <c r="AP64" i="92"/>
  <c r="AT64" i="92"/>
  <c r="AX64" i="92"/>
  <c r="AO65" i="92"/>
  <c r="AS65" i="92"/>
  <c r="AW65" i="92"/>
  <c r="AP66" i="92"/>
  <c r="AT66" i="92"/>
  <c r="AX66" i="92"/>
  <c r="AU67" i="92"/>
  <c r="AN67" i="92"/>
  <c r="AR67" i="92"/>
  <c r="AV67" i="92"/>
  <c r="BC8" i="92"/>
  <c r="AO23" i="92"/>
  <c r="AS23" i="92"/>
  <c r="AW23" i="92"/>
  <c r="AN20" i="92"/>
  <c r="AR20" i="92"/>
  <c r="AO21" i="92"/>
  <c r="AS21" i="92"/>
  <c r="AW21" i="92"/>
  <c r="AQ22" i="92"/>
  <c r="AU22" i="92"/>
  <c r="AY22" i="92"/>
  <c r="BC29" i="92"/>
  <c r="AN42" i="92"/>
  <c r="AR42" i="92"/>
  <c r="AV42" i="92"/>
  <c r="BA42" i="92"/>
  <c r="AP43" i="92"/>
  <c r="AT43" i="92"/>
  <c r="AX43" i="92"/>
  <c r="AN44" i="92"/>
  <c r="AR44" i="92"/>
  <c r="AV44" i="92"/>
  <c r="AO45" i="92"/>
  <c r="AS45" i="92"/>
  <c r="AW45" i="92"/>
  <c r="AM64" i="92"/>
  <c r="AQ64" i="92"/>
  <c r="AU64" i="92"/>
  <c r="AY64" i="92"/>
  <c r="AP65" i="92"/>
  <c r="AT65" i="92"/>
  <c r="AX65" i="92"/>
  <c r="BB65" i="92"/>
  <c r="AM66" i="92"/>
  <c r="AQ66" i="92"/>
  <c r="AU66" i="92"/>
  <c r="AY66" i="92"/>
  <c r="AO67" i="92"/>
  <c r="AS67" i="92"/>
  <c r="AW67" i="92"/>
  <c r="P71" i="70"/>
  <c r="AK45" i="92"/>
  <c r="BC63" i="92"/>
  <c r="BB41" i="92"/>
  <c r="BC41" i="92" s="1"/>
  <c r="BA44" i="92"/>
  <c r="BA45" i="92"/>
  <c r="BA43" i="92"/>
  <c r="AK19" i="92"/>
  <c r="BC7" i="92"/>
  <c r="R19" i="92"/>
  <c r="BC29" i="91"/>
  <c r="BC41" i="91"/>
  <c r="AK67" i="91"/>
  <c r="AK66" i="91"/>
  <c r="BC51" i="91"/>
  <c r="P72" i="70"/>
  <c r="P73" i="70"/>
  <c r="P75" i="70"/>
  <c r="P70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E2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U63" i="91"/>
  <c r="AU41" i="91"/>
  <c r="AU19" i="91"/>
  <c r="AO19" i="91"/>
  <c r="AW19" i="91"/>
  <c r="AK26" i="92"/>
  <c r="BC26" i="92" s="1"/>
  <c r="AJ64" i="92"/>
  <c r="BB42" i="92"/>
  <c r="BB43" i="92"/>
  <c r="BB44" i="92"/>
  <c r="BC44" i="92" s="1"/>
  <c r="AK66" i="92"/>
  <c r="A41" i="92"/>
  <c r="BB19" i="92"/>
  <c r="BC19" i="92" s="1"/>
  <c r="BB20" i="92"/>
  <c r="BB21" i="92"/>
  <c r="BC21" i="92" s="1"/>
  <c r="BB22" i="92"/>
  <c r="BC22" i="92" s="1"/>
  <c r="BB23" i="92"/>
  <c r="BC23" i="92" s="1"/>
  <c r="AK19" i="91"/>
  <c r="AK20" i="91"/>
  <c r="AK41" i="91"/>
  <c r="AK42" i="91"/>
  <c r="BC63" i="91"/>
  <c r="BC64" i="91"/>
  <c r="BC65" i="91"/>
  <c r="AK22" i="91"/>
  <c r="AK23" i="91"/>
  <c r="BC43" i="92" l="1"/>
  <c r="BC65" i="92"/>
  <c r="E60" i="93"/>
  <c r="K40" i="93"/>
  <c r="Q40" i="93"/>
  <c r="BC20" i="92"/>
  <c r="BC42" i="92"/>
  <c r="K60" i="93"/>
  <c r="Q60" i="93"/>
  <c r="L60" i="93"/>
  <c r="K20" i="93"/>
  <c r="BC19" i="91"/>
  <c r="F60" i="93"/>
  <c r="L40" i="93"/>
  <c r="L20" i="93"/>
  <c r="Q20" i="93"/>
  <c r="F20" i="93"/>
  <c r="BB64" i="92"/>
  <c r="BC64" i="92" s="1"/>
  <c r="AK64" i="92"/>
  <c r="R21" i="87" l="1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N37" i="36"/>
  <c r="X32" i="87"/>
  <c r="W32" i="87"/>
  <c r="X31" i="87"/>
  <c r="X29" i="87"/>
  <c r="X26" i="87"/>
  <c r="W26" i="87"/>
  <c r="X23" i="87"/>
  <c r="W23" i="87"/>
  <c r="X21" i="87"/>
  <c r="W21" i="87"/>
  <c r="X20" i="87"/>
  <c r="X18" i="87"/>
  <c r="X15" i="87"/>
  <c r="W15" i="87"/>
  <c r="X12" i="87"/>
  <c r="W12" i="87"/>
  <c r="X10" i="87"/>
  <c r="W10" i="87"/>
  <c r="X9" i="87"/>
  <c r="X33" i="87" l="1"/>
  <c r="X22" i="87"/>
  <c r="X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B61" i="70"/>
  <c r="C61" i="70"/>
  <c r="F61" i="70" s="1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K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C95" i="86"/>
  <c r="B95" i="86"/>
  <c r="E95" i="86" l="1"/>
  <c r="F95" i="86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39" i="46" l="1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D53" i="2" l="1"/>
  <c r="C53" i="2"/>
  <c r="C7" i="2" l="1"/>
  <c r="D7" i="2"/>
  <c r="C10" i="2"/>
  <c r="D10" i="2"/>
  <c r="B95" i="47"/>
  <c r="C95" i="47"/>
  <c r="N28" i="66"/>
  <c r="O28" i="66"/>
  <c r="L28" i="66"/>
  <c r="F28" i="66"/>
  <c r="H95" i="47"/>
  <c r="I95" i="47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H32" i="81"/>
  <c r="I32" i="81"/>
  <c r="B61" i="3"/>
  <c r="C61" i="3"/>
  <c r="N94" i="86"/>
  <c r="O94" i="86"/>
  <c r="I95" i="46"/>
  <c r="H95" i="46"/>
  <c r="I95" i="48"/>
  <c r="H95" i="48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70"/>
  <c r="C32" i="70"/>
  <c r="H32" i="70"/>
  <c r="I32" i="70"/>
  <c r="B32" i="66"/>
  <c r="C32" i="66"/>
  <c r="N58" i="47"/>
  <c r="O58" i="47"/>
  <c r="L58" i="47"/>
  <c r="F58" i="47"/>
  <c r="F32" i="70" l="1"/>
  <c r="P94" i="86"/>
  <c r="P28" i="66"/>
  <c r="P58" i="47"/>
  <c r="P29" i="66"/>
  <c r="P25" i="66"/>
  <c r="P27" i="66"/>
  <c r="P26" i="6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26" i="66"/>
  <c r="F27" i="66"/>
  <c r="F29" i="66"/>
  <c r="F30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18" i="70"/>
  <c r="O18" i="70"/>
  <c r="N91" i="68"/>
  <c r="O91" i="68"/>
  <c r="N92" i="68"/>
  <c r="O92" i="68"/>
  <c r="N93" i="68"/>
  <c r="O93" i="68"/>
  <c r="N94" i="68"/>
  <c r="O94" i="68"/>
  <c r="L92" i="68"/>
  <c r="L93" i="68"/>
  <c r="L94" i="68"/>
  <c r="F93" i="68"/>
  <c r="F94" i="68"/>
  <c r="N52" i="66"/>
  <c r="O52" i="66"/>
  <c r="L52" i="66"/>
  <c r="F52" i="66"/>
  <c r="N22" i="66"/>
  <c r="O22" i="66"/>
  <c r="N23" i="66"/>
  <c r="O23" i="66"/>
  <c r="L22" i="66"/>
  <c r="L23" i="66"/>
  <c r="F22" i="66"/>
  <c r="F23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91" i="68" l="1"/>
  <c r="P56" i="68"/>
  <c r="P92" i="68"/>
  <c r="P68" i="46"/>
  <c r="P94" i="36"/>
  <c r="P69" i="46"/>
  <c r="P58" i="83"/>
  <c r="P30" i="66"/>
  <c r="P22" i="66"/>
  <c r="P51" i="47"/>
  <c r="P54" i="81"/>
  <c r="P52" i="66"/>
  <c r="P89" i="86"/>
  <c r="P88" i="86"/>
  <c r="P94" i="68"/>
  <c r="P93" i="68"/>
  <c r="P51" i="66"/>
  <c r="P55" i="36"/>
  <c r="P53" i="81"/>
  <c r="P57" i="83"/>
  <c r="P23" i="66"/>
  <c r="P18" i="70"/>
  <c r="P56" i="83"/>
  <c r="P57" i="86"/>
  <c r="P56" i="36"/>
  <c r="P56" i="3"/>
  <c r="P55" i="83"/>
  <c r="Q5" i="2"/>
  <c r="M5" i="2"/>
  <c r="V34" i="87"/>
  <c r="U34" i="87"/>
  <c r="F34" i="87"/>
  <c r="E34" i="87"/>
  <c r="D34" i="87"/>
  <c r="C34" i="87"/>
  <c r="B34" i="87"/>
  <c r="V32" i="87"/>
  <c r="U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V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V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V26" i="87"/>
  <c r="U26" i="87"/>
  <c r="T26" i="87"/>
  <c r="V23" i="87"/>
  <c r="U23" i="87"/>
  <c r="F23" i="87"/>
  <c r="E23" i="87"/>
  <c r="D23" i="87"/>
  <c r="C23" i="87"/>
  <c r="B23" i="87"/>
  <c r="V21" i="87"/>
  <c r="U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K19" i="87"/>
  <c r="AK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K17" i="87"/>
  <c r="AK16" i="87"/>
  <c r="AK15" i="87"/>
  <c r="V15" i="87"/>
  <c r="U15" i="87"/>
  <c r="T15" i="87"/>
  <c r="AK14" i="87"/>
  <c r="U14" i="87"/>
  <c r="U25" i="87" s="1"/>
  <c r="AK13" i="87"/>
  <c r="AK12" i="87"/>
  <c r="V12" i="87"/>
  <c r="U12" i="87"/>
  <c r="F12" i="87"/>
  <c r="E12" i="87"/>
  <c r="D12" i="87"/>
  <c r="C12" i="87"/>
  <c r="B12" i="87"/>
  <c r="AK11" i="87"/>
  <c r="AK10" i="87"/>
  <c r="V10" i="87"/>
  <c r="U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K9" i="87"/>
  <c r="V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K8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Q22" i="87" l="1"/>
  <c r="Q11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V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V22" i="87"/>
  <c r="V11" i="87"/>
  <c r="D33" i="87"/>
  <c r="L33" i="87"/>
  <c r="G22" i="87"/>
  <c r="O22" i="87"/>
  <c r="J7" i="87"/>
  <c r="K11" i="87" l="1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N83" i="68"/>
  <c r="O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51" i="48"/>
  <c r="P48" i="66"/>
  <c r="P52" i="86"/>
  <c r="P56" i="46"/>
  <c r="P55" i="46"/>
  <c r="P55" i="81"/>
  <c r="P58" i="68"/>
  <c r="P52" i="48"/>
  <c r="P53" i="47"/>
  <c r="P53" i="86"/>
  <c r="P79" i="68"/>
  <c r="P54" i="47"/>
  <c r="P58" i="3"/>
  <c r="P80" i="68"/>
  <c r="P59" i="86"/>
  <c r="P57" i="3"/>
  <c r="P54" i="66"/>
  <c r="P55" i="47"/>
  <c r="N77" i="68" l="1"/>
  <c r="O77" i="68"/>
  <c r="N78" i="68"/>
  <c r="O78" i="68"/>
  <c r="L77" i="68"/>
  <c r="L78" i="68"/>
  <c r="F77" i="68"/>
  <c r="I61" i="68"/>
  <c r="H61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F89" i="48"/>
  <c r="F90" i="48"/>
  <c r="F91" i="48"/>
  <c r="L59" i="48"/>
  <c r="N60" i="46"/>
  <c r="O60" i="46"/>
  <c r="L60" i="46"/>
  <c r="F60" i="46"/>
  <c r="P65" i="66" l="1"/>
  <c r="P60" i="46"/>
  <c r="P81" i="68"/>
  <c r="P67" i="66"/>
  <c r="P62" i="66"/>
  <c r="P15" i="66"/>
  <c r="P12" i="66"/>
  <c r="P13" i="66"/>
  <c r="P14" i="66"/>
  <c r="P10" i="66"/>
  <c r="P9" i="66"/>
  <c r="P11" i="66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I95" i="86"/>
  <c r="H95" i="86"/>
  <c r="D95" i="86"/>
  <c r="K94" i="86"/>
  <c r="J94" i="86"/>
  <c r="D94" i="86"/>
  <c r="K93" i="86"/>
  <c r="J93" i="86"/>
  <c r="D93" i="86"/>
  <c r="K92" i="86"/>
  <c r="J92" i="86"/>
  <c r="D92" i="86"/>
  <c r="K91" i="86"/>
  <c r="J91" i="86"/>
  <c r="D91" i="86"/>
  <c r="K90" i="86"/>
  <c r="J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F82" i="86"/>
  <c r="E82" i="86"/>
  <c r="D82" i="86"/>
  <c r="O81" i="86"/>
  <c r="N81" i="86"/>
  <c r="L81" i="86"/>
  <c r="K81" i="86"/>
  <c r="J81" i="86"/>
  <c r="F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E96" i="86" s="1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K61" i="86"/>
  <c r="J61" i="86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E32" i="86"/>
  <c r="O31" i="86"/>
  <c r="N31" i="86"/>
  <c r="L31" i="86"/>
  <c r="K31" i="86"/>
  <c r="J31" i="86"/>
  <c r="F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1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31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B83" i="66"/>
  <c r="C83" i="66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K95" i="83"/>
  <c r="E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K87" i="83"/>
  <c r="J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K79" i="83"/>
  <c r="J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L48" i="83"/>
  <c r="K48" i="83"/>
  <c r="F48" i="83"/>
  <c r="E48" i="83"/>
  <c r="D48" i="83"/>
  <c r="K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K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K25" i="83"/>
  <c r="F25" i="83"/>
  <c r="E25" i="83"/>
  <c r="D25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D95" i="8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K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F83" i="66" l="1"/>
  <c r="H15" i="80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51" i="83"/>
  <c r="N61" i="83"/>
  <c r="P49" i="83"/>
  <c r="P52" i="83"/>
  <c r="P54" i="83"/>
  <c r="P50" i="83"/>
  <c r="F61" i="83"/>
  <c r="P41" i="83"/>
  <c r="P42" i="83"/>
  <c r="P45" i="83"/>
  <c r="E61" i="83"/>
  <c r="E62" i="83" s="1"/>
  <c r="J33" i="83"/>
  <c r="D33" i="83"/>
  <c r="P7" i="83"/>
  <c r="P8" i="83"/>
  <c r="P9" i="83"/>
  <c r="P13" i="83"/>
  <c r="P14" i="83"/>
  <c r="P17" i="83"/>
  <c r="P25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L82" i="48" l="1"/>
  <c r="F82" i="48"/>
  <c r="B95" i="36" l="1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8" l="1"/>
  <c r="C32" i="48"/>
  <c r="H32" i="48"/>
  <c r="I32" i="48"/>
  <c r="N32" i="48" l="1"/>
  <c r="O32" i="48"/>
  <c r="L32" i="48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N10" i="72"/>
  <c r="M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N15" i="72" s="1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H15" i="74" l="1"/>
  <c r="M15" i="72"/>
  <c r="G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I61" i="70"/>
  <c r="H61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K31" i="68"/>
  <c r="J31" i="68"/>
  <c r="F31" i="68"/>
  <c r="E31" i="68"/>
  <c r="D31" i="68"/>
  <c r="K30" i="68"/>
  <c r="J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P6" i="67"/>
  <c r="R6" i="67" s="1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H83" i="66"/>
  <c r="N83" i="66" s="1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E31" i="66"/>
  <c r="K30" i="66"/>
  <c r="E30" i="66"/>
  <c r="K29" i="66"/>
  <c r="E29" i="66"/>
  <c r="K28" i="66"/>
  <c r="E28" i="66"/>
  <c r="K27" i="66"/>
  <c r="E27" i="66"/>
  <c r="K26" i="66"/>
  <c r="E26" i="66"/>
  <c r="K25" i="66"/>
  <c r="E25" i="66"/>
  <c r="K24" i="66"/>
  <c r="E24" i="66"/>
  <c r="K23" i="66"/>
  <c r="E23" i="66"/>
  <c r="K22" i="66"/>
  <c r="E22" i="66"/>
  <c r="K21" i="66"/>
  <c r="E21" i="66"/>
  <c r="K20" i="66"/>
  <c r="E20" i="66"/>
  <c r="K19" i="66"/>
  <c r="E19" i="66"/>
  <c r="K18" i="66"/>
  <c r="E18" i="66"/>
  <c r="K17" i="66"/>
  <c r="E17" i="66"/>
  <c r="K16" i="66"/>
  <c r="E16" i="66"/>
  <c r="K15" i="66"/>
  <c r="E15" i="66"/>
  <c r="K14" i="66"/>
  <c r="E14" i="66"/>
  <c r="K13" i="66"/>
  <c r="E13" i="66"/>
  <c r="K12" i="66"/>
  <c r="E12" i="66"/>
  <c r="K11" i="66"/>
  <c r="E11" i="66"/>
  <c r="K10" i="66"/>
  <c r="E10" i="66"/>
  <c r="K9" i="66"/>
  <c r="E9" i="66"/>
  <c r="O8" i="66"/>
  <c r="N8" i="66"/>
  <c r="K8" i="66"/>
  <c r="F8" i="66"/>
  <c r="E8" i="66"/>
  <c r="O7" i="66"/>
  <c r="N7" i="66"/>
  <c r="L7" i="66"/>
  <c r="K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61" i="70" l="1"/>
  <c r="D96" i="68"/>
  <c r="L83" i="66"/>
  <c r="O83" i="66"/>
  <c r="P83" i="66" s="1"/>
  <c r="N61" i="70"/>
  <c r="O61" i="70"/>
  <c r="E33" i="68"/>
  <c r="F55" i="66"/>
  <c r="L55" i="66"/>
  <c r="D94" i="70"/>
  <c r="D95" i="70" s="1"/>
  <c r="E62" i="68"/>
  <c r="D83" i="66"/>
  <c r="D84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7" i="68"/>
  <c r="P9" i="68"/>
  <c r="P11" i="68"/>
  <c r="P13" i="68"/>
  <c r="P15" i="68"/>
  <c r="P17" i="68"/>
  <c r="P19" i="68"/>
  <c r="P21" i="68"/>
  <c r="P23" i="68"/>
  <c r="P25" i="68"/>
  <c r="P29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J95" i="68"/>
  <c r="K95" i="68"/>
  <c r="L6" i="67"/>
  <c r="L8" i="67" s="1"/>
  <c r="N8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R8" i="67" l="1"/>
  <c r="P61" i="70"/>
  <c r="P95" i="68"/>
  <c r="E62" i="70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E60" i="48"/>
  <c r="D60" i="48"/>
  <c r="K59" i="48"/>
  <c r="E59" i="48"/>
  <c r="D59" i="48"/>
  <c r="K58" i="48"/>
  <c r="E58" i="48"/>
  <c r="D58" i="48"/>
  <c r="K57" i="48"/>
  <c r="E57" i="48"/>
  <c r="D57" i="48"/>
  <c r="K56" i="48"/>
  <c r="E56" i="48"/>
  <c r="D56" i="48"/>
  <c r="K55" i="48"/>
  <c r="E55" i="48"/>
  <c r="D55" i="48"/>
  <c r="K54" i="48"/>
  <c r="E54" i="48"/>
  <c r="D54" i="48"/>
  <c r="K53" i="48"/>
  <c r="E53" i="48"/>
  <c r="D53" i="48"/>
  <c r="K52" i="48"/>
  <c r="E52" i="48"/>
  <c r="D52" i="48"/>
  <c r="K51" i="48"/>
  <c r="E51" i="48"/>
  <c r="D51" i="48"/>
  <c r="K50" i="48"/>
  <c r="E50" i="48"/>
  <c r="D50" i="48"/>
  <c r="O49" i="48"/>
  <c r="N49" i="48"/>
  <c r="L49" i="48"/>
  <c r="K49" i="48"/>
  <c r="F49" i="48"/>
  <c r="E49" i="48"/>
  <c r="D49" i="48"/>
  <c r="O48" i="48"/>
  <c r="N48" i="48"/>
  <c r="L48" i="48"/>
  <c r="K48" i="48"/>
  <c r="F48" i="48"/>
  <c r="E48" i="48"/>
  <c r="D48" i="48"/>
  <c r="O47" i="48"/>
  <c r="N47" i="48"/>
  <c r="L47" i="48"/>
  <c r="K47" i="48"/>
  <c r="F47" i="48"/>
  <c r="E47" i="48"/>
  <c r="D47" i="48"/>
  <c r="O46" i="48"/>
  <c r="N46" i="48"/>
  <c r="L46" i="48"/>
  <c r="K46" i="48"/>
  <c r="F46" i="48"/>
  <c r="E46" i="48"/>
  <c r="D46" i="48"/>
  <c r="O45" i="48"/>
  <c r="N45" i="48"/>
  <c r="L45" i="48"/>
  <c r="K45" i="48"/>
  <c r="F45" i="48"/>
  <c r="E45" i="48"/>
  <c r="D45" i="48"/>
  <c r="O44" i="48"/>
  <c r="N44" i="48"/>
  <c r="L44" i="48"/>
  <c r="K44" i="48"/>
  <c r="F44" i="48"/>
  <c r="E44" i="48"/>
  <c r="D44" i="48"/>
  <c r="O43" i="48"/>
  <c r="N43" i="48"/>
  <c r="L43" i="48"/>
  <c r="K43" i="48"/>
  <c r="F43" i="48"/>
  <c r="E43" i="48"/>
  <c r="D43" i="48"/>
  <c r="O42" i="48"/>
  <c r="N42" i="48"/>
  <c r="L42" i="48"/>
  <c r="K42" i="48"/>
  <c r="F42" i="48"/>
  <c r="E42" i="48"/>
  <c r="D42" i="48"/>
  <c r="O41" i="48"/>
  <c r="N41" i="48"/>
  <c r="L41" i="48"/>
  <c r="K41" i="48"/>
  <c r="F41" i="48"/>
  <c r="E41" i="48"/>
  <c r="D41" i="48"/>
  <c r="O40" i="48"/>
  <c r="N40" i="48"/>
  <c r="L40" i="48"/>
  <c r="K40" i="48"/>
  <c r="F40" i="48"/>
  <c r="E40" i="48"/>
  <c r="D40" i="48"/>
  <c r="O39" i="48"/>
  <c r="N39" i="48"/>
  <c r="L39" i="48"/>
  <c r="K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O33" i="46"/>
  <c r="N33" i="46"/>
  <c r="L33" i="46"/>
  <c r="F33" i="46"/>
  <c r="E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J60" i="2" s="1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I40" i="2" s="1"/>
  <c r="J33" i="2"/>
  <c r="J40" i="2" s="1"/>
  <c r="C33" i="2"/>
  <c r="D33" i="2"/>
  <c r="J13" i="2"/>
  <c r="I13" i="2"/>
  <c r="D13" i="2"/>
  <c r="D20" i="2" s="1"/>
  <c r="C13" i="2"/>
  <c r="C20" i="2" s="1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C32" i="36"/>
  <c r="E32" i="36" s="1"/>
  <c r="B32" i="36"/>
  <c r="D32" i="36" s="1"/>
  <c r="O31" i="36"/>
  <c r="N31" i="36"/>
  <c r="L31" i="36"/>
  <c r="K31" i="36"/>
  <c r="F31" i="36"/>
  <c r="E31" i="36"/>
  <c r="D31" i="36"/>
  <c r="O30" i="36"/>
  <c r="N30" i="36"/>
  <c r="L30" i="36"/>
  <c r="K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33" i="36" l="1"/>
  <c r="J20" i="2"/>
  <c r="I20" i="2"/>
  <c r="P32" i="47"/>
  <c r="P61" i="47"/>
  <c r="P50" i="2"/>
  <c r="O10" i="2"/>
  <c r="O30" i="2"/>
  <c r="O6" i="36"/>
  <c r="C38" i="36"/>
  <c r="O67" i="36"/>
  <c r="L46" i="2"/>
  <c r="F46" i="2"/>
  <c r="K45" i="2"/>
  <c r="E45" i="2"/>
  <c r="E46" i="2"/>
  <c r="K46" i="2"/>
  <c r="P95" i="47"/>
  <c r="P13" i="2"/>
  <c r="E62" i="47"/>
  <c r="P61" i="48"/>
  <c r="O38" i="36"/>
  <c r="C67" i="36"/>
  <c r="H67" i="36"/>
  <c r="J38" i="36"/>
  <c r="N6" i="36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O50" i="2"/>
  <c r="Q34" i="2"/>
  <c r="Q28" i="2"/>
  <c r="Q29" i="2"/>
  <c r="G10" i="2"/>
  <c r="Q57" i="2"/>
  <c r="Q56" i="2"/>
  <c r="Q54" i="2"/>
  <c r="Q49" i="2"/>
  <c r="P33" i="2"/>
  <c r="Q39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<sst xmlns="http://schemas.openxmlformats.org/spreadsheetml/2006/main" count="2033" uniqueCount="244">
  <si>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</si>
  <si>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</si>
  <si>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</si>
  <si>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</si>
  <si>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</si>
  <si>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</si>
  <si>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</si>
  <si>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</si>
  <si>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</si>
  <si>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</si>
  <si>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</si>
  <si>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</si>
  <si>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</si>
  <si>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</si>
  <si>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</si>
  <si>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</si>
  <si>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</si>
  <si>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</si>
  <si>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</si>
  <si>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</si>
  <si>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</si>
  <si>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</si>
  <si>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</si>
  <si>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</si>
  <si>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</si>
  <si>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</si>
  <si>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</si>
  <si>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</si>
  <si>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</si>
  <si>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</si>
  <si>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</si>
  <si>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</si>
  <si>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</si>
  <si>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</si>
  <si>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</si>
  <si>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</si>
  <si>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</si>
  <si>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</si>
  <si>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</si>
  <si>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</si>
  <si>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</si>
  <si>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</si>
  <si>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</si>
  <si>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</si>
  <si>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</si>
  <si>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</si>
  <si>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</si>
  <si>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</si>
  <si>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</si>
  <si>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</si>
  <si>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</si>
  <si>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</si>
  <si>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</si>
  <si>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</si>
  <si>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</si>
  <si>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</si>
  <si>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</si>
  <si>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</si>
  <si>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</si>
  <si>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</si>
  <si>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</si>
  <si>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</si>
  <si>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</si>
  <si>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</si>
  <si>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</si>
  <si>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</si>
  <si>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</si>
  <si>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</si>
  <si>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</si>
  <si>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</si>
  <si>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</si>
  <si>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</si>
  <si>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</si>
  <si>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</si>
  <si>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</si>
  <si>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</si>
  <si>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</si>
  <si>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</si>
  <si>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</si>
  <si>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</si>
  <si>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</si>
  <si>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</si>
  <si>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</si>
  <si>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</si>
  <si>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</si>
  <si>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</si>
  <si>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</si>
  <si>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</si>
  <si>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</si>
  <si>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</si>
  <si>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</si>
  <si>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</si>
  <si>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</si>
  <si>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</si>
  <si>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</si>
  <si>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</si>
  <si>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</si>
  <si>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</si>
  <si>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</si>
  <si>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</si>
  <si>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</si>
  <si>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</si>
  <si>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</si>
  <si>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</si>
  <si>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</si>
  <si>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</si>
  <si>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</si>
  <si>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</si>
  <si>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</si>
  <si>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</si>
  <si>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</si>
  <si>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</si>
  <si>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</si>
  <si>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</si>
  <si>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</si>
  <si>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</si>
  <si>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</si>
  <si>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</si>
  <si>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</si>
  <si>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</si>
  <si>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</si>
  <si>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</si>
  <si>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</si>
  <si>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</si>
  <si>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</si>
  <si>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</si>
  <si>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</si>
  <si>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</si>
  <si>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</si>
  <si>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</si>
  <si>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</si>
  <si>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</si>
  <si>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</si>
  <si>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</si>
  <si>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</si>
  <si>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</si>
  <si>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</si>
  <si>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</si>
  <si>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</si>
  <si>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</si>
  <si>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</si>
  <si>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</si>
  <si>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</si>
  <si>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</si>
  <si>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</si>
  <si>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</si>
  <si>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</si>
  <si>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</si>
  <si>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2007/2024</t>
  </si>
  <si>
    <t>D       2025/2024</t>
  </si>
  <si>
    <t>2025 /2024</t>
  </si>
  <si>
    <t>2025 / 2024</t>
  </si>
  <si>
    <t>2025/2024</t>
  </si>
  <si>
    <t>2015 - Dados Definitivos Revistos</t>
  </si>
  <si>
    <t>2024 - Dados Definitivos (08-08-2025)</t>
  </si>
  <si>
    <t>jan-jul</t>
  </si>
  <si>
    <t>ago 2023 a jul 2024</t>
  </si>
  <si>
    <t>ago 2024 a jul 2025</t>
  </si>
  <si>
    <t>Exportações por Tipo de Produto - julho 2025 vs julho 2024</t>
  </si>
  <si>
    <t>Evolução das Exportações de Vinho (NC 2204) por Mercado / Acondicionamento - jul 2025 vs jul 2024</t>
  </si>
  <si>
    <t>Evolução das Exportações com Destino a uma Seleção de Mercados (NC 2204) - jul 2025 vs a jul 2024</t>
  </si>
  <si>
    <t>Julho  2025 versus Julho 2024</t>
  </si>
  <si>
    <t>5 - Exportações por Tipo de produto - julho 2025 vs julho 2024</t>
  </si>
  <si>
    <t>7 - Evolução das Exportações de Vinho (NC 2204) por Mercado / Acondicionamento - julho 2025 vs julho  2024</t>
  </si>
  <si>
    <t>9 - Evolução das Exportações com Destino a uma Selecção de Mercado - julho  2025 vs julho 2024</t>
  </si>
  <si>
    <t>FRANCA</t>
  </si>
  <si>
    <t>E.U.AMERICA</t>
  </si>
  <si>
    <t>BRASIL</t>
  </si>
  <si>
    <t>REINO UNIDO</t>
  </si>
  <si>
    <t>ANGOLA</t>
  </si>
  <si>
    <t>CANADA</t>
  </si>
  <si>
    <t>ALEMANHA</t>
  </si>
  <si>
    <t>PAISES BAIXOS</t>
  </si>
  <si>
    <t>POLONIA</t>
  </si>
  <si>
    <t>BELGICA</t>
  </si>
  <si>
    <t>ESPANHA</t>
  </si>
  <si>
    <t>FEDERAÇÃO RUSSA</t>
  </si>
  <si>
    <t>SUICA</t>
  </si>
  <si>
    <t>SUECIA</t>
  </si>
  <si>
    <t>DINAMARCA</t>
  </si>
  <si>
    <t>PAISES PT N/ DETERM.</t>
  </si>
  <si>
    <t>NORUEGA</t>
  </si>
  <si>
    <t>LUXEMBURGO</t>
  </si>
  <si>
    <t>FINLANDIA</t>
  </si>
  <si>
    <t>ITALIA</t>
  </si>
  <si>
    <t>JAPAO</t>
  </si>
  <si>
    <t>GUINE BISSAU</t>
  </si>
  <si>
    <t>UCRANIA</t>
  </si>
  <si>
    <t>IRLANDA</t>
  </si>
  <si>
    <t>CHINA</t>
  </si>
  <si>
    <t>LETONIA</t>
  </si>
  <si>
    <t>ROMENIA</t>
  </si>
  <si>
    <t>AUSTRIA</t>
  </si>
  <si>
    <t>CHIPRE</t>
  </si>
  <si>
    <t>ESTONIA</t>
  </si>
  <si>
    <t>REP. CHECA</t>
  </si>
  <si>
    <t>LITUANIA</t>
  </si>
  <si>
    <t>BULGARIA</t>
  </si>
  <si>
    <t>HUNGRIA</t>
  </si>
  <si>
    <t>GRECIA</t>
  </si>
  <si>
    <t>S.TOME PRINCIPE</t>
  </si>
  <si>
    <t>AUSTRALIA</t>
  </si>
  <si>
    <t>MACAU</t>
  </si>
  <si>
    <t>ISRAEL</t>
  </si>
  <si>
    <t>COREIA DO SUL</t>
  </si>
  <si>
    <t>COLOMBIA</t>
  </si>
  <si>
    <t>CABO VERDE</t>
  </si>
  <si>
    <t>EMIRATOS ARABES</t>
  </si>
  <si>
    <t>MOCAMBIQUE</t>
  </si>
  <si>
    <t>MEXICO</t>
  </si>
  <si>
    <t>BIELORRUSSIA</t>
  </si>
  <si>
    <t>SUAZILANDIA</t>
  </si>
  <si>
    <t>HONG-KONG</t>
  </si>
  <si>
    <t>URUGUAI</t>
  </si>
  <si>
    <t>REP. ESLOVACA</t>
  </si>
  <si>
    <t>TURQUIA</t>
  </si>
  <si>
    <t>ZAIRE</t>
  </si>
  <si>
    <t>TIMOR LESTE</t>
  </si>
  <si>
    <t>MARROCOS</t>
  </si>
  <si>
    <t>GANA</t>
  </si>
  <si>
    <t>CAMAROES</t>
  </si>
  <si>
    <t>AFRICA DO SUL</t>
  </si>
  <si>
    <t>ANDORRA</t>
  </si>
  <si>
    <t>SINGAPURA</t>
  </si>
  <si>
    <t>MALTA</t>
  </si>
  <si>
    <t>CROACIA</t>
  </si>
  <si>
    <t>RUANDA</t>
  </si>
  <si>
    <t>ISLANDIA</t>
  </si>
  <si>
    <t>TAIWAN</t>
  </si>
  <si>
    <t>ESLOVENIA</t>
  </si>
  <si>
    <t>SENEGAL</t>
  </si>
  <si>
    <t>NIGERIA</t>
  </si>
  <si>
    <t>PROV/ABAST.BORDO PT</t>
  </si>
  <si>
    <t>VENEZUELA</t>
  </si>
  <si>
    <t>INDONESIA</t>
  </si>
  <si>
    <t>NOVA ZELANDIA</t>
  </si>
  <si>
    <t>COSTA DO MARFIM</t>
  </si>
  <si>
    <t>ARGENTINA</t>
  </si>
  <si>
    <t>QUENIA</t>
  </si>
  <si>
    <t>SERVIA</t>
  </si>
  <si>
    <t>NAMIBIA</t>
  </si>
  <si>
    <t>PARAGUAI</t>
  </si>
  <si>
    <t>COSTA RICA</t>
  </si>
  <si>
    <t>2025 - Dados Preliminares (09-09-2025)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</si>
</sst>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85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24" xfId="0" applyNumberFormat="1" applyBorder="1"/>
    <xf numFmtId="4" fontId="0" fillId="0" borderId="27" xfId="0" applyNumberFormat="1" applyBorder="1"/>
    <xf numFmtId="0" fontId="6" fillId="0" borderId="28" xfId="0" applyFon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8" fillId="0" borderId="4" xfId="0" applyNumberFormat="1" applyFont="1" applyBorder="1"/>
    <xf numFmtId="3" fontId="0" fillId="0" borderId="9" xfId="0" applyNumberFormat="1" applyBorder="1"/>
    <xf numFmtId="3" fontId="0" fillId="0" borderId="98" xfId="0" applyNumberFormat="1" applyBorder="1"/>
    <xf numFmtId="3" fontId="0" fillId="0" borderId="31" xfId="0" applyNumberFormat="1" applyBorder="1"/>
    <xf numFmtId="1" fontId="0" fillId="0" borderId="2" xfId="0" applyNumberFormat="1" applyBorder="1"/>
    <xf numFmtId="1" fontId="0" fillId="0" borderId="24" xfId="0" applyNumberFormat="1" applyBorder="1"/>
    <xf numFmtId="1" fontId="0" fillId="0" borderId="15" xfId="0" applyNumberFormat="1" applyBorder="1"/>
    <xf numFmtId="1" fontId="0" fillId="0" borderId="81" xfId="0" applyNumberFormat="1" applyBorder="1"/>
    <xf numFmtId="1" fontId="0" fillId="0" borderId="3" xfId="0" applyNumberFormat="1" applyBorder="1"/>
    <xf numFmtId="1" fontId="0" fillId="0" borderId="27" xfId="0" applyNumberFormat="1" applyBorder="1"/>
    <xf numFmtId="3" fontId="0" fillId="0" borderId="17" xfId="0" applyNumberFormat="1" applyBorder="1"/>
    <xf numFmtId="164" fontId="5" fillId="0" borderId="100" xfId="0" applyNumberFormat="1" applyFont="1" applyBorder="1"/>
    <xf numFmtId="2" fontId="0" fillId="0" borderId="15" xfId="0" applyNumberFormat="1" applyBorder="1"/>
    <xf numFmtId="2" fontId="0" fillId="0" borderId="81" xfId="0" applyNumberFormat="1" applyBorder="1" applyAlignment="1">
      <alignment horizontal="center"/>
    </xf>
    <xf numFmtId="3" fontId="0" fillId="0" borderId="35" xfId="0" applyNumberFormat="1" applyBorder="1"/>
    <xf numFmtId="0" fontId="15" fillId="0" borderId="0" xfId="0" applyFont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'1'!$B$6:$S$6</c:f>
              <c:numCache>
                <c:formatCode>#,##0</c:formatCode>
                <c:ptCount val="18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924632.3</c:v>
                </c:pt>
                <c:pt idx="17">
                  <c:v>964013.41099999973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2695.7720000000004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517524.88199999993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3267716535411E-3"/>
          <c:y val="0.15813557788035115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'1'!$B$8:$S$8</c:f>
              <c:numCache>
                <c:formatCode>#,##0</c:formatCode>
                <c:ptCount val="18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197581.58900000001</c:v>
                </c:pt>
                <c:pt idx="17">
                  <c:v>153582.01600000003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'1'!$B$10:$S$10</c:f>
              <c:numCache>
                <c:formatCode>#,##0</c:formatCode>
                <c:ptCount val="18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727050.71100000001</c:v>
                </c:pt>
                <c:pt idx="17">
                  <c:v>810431.39499999967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404411.64599999983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194885.81700000001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209525.82899999982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520220.65399999992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5</xdr:row>
      <xdr:rowOff>76200</xdr:rowOff>
    </xdr:from>
    <xdr:to>
      <xdr:col>20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7</xdr:row>
      <xdr:rowOff>0</xdr:rowOff>
    </xdr:from>
    <xdr:to>
      <xdr:col>20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76200</xdr:colOff>
      <xdr:row>9</xdr:row>
      <xdr:rowOff>0</xdr:rowOff>
    </xdr:from>
    <xdr:to>
      <xdr:col>20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16</xdr:row>
      <xdr:rowOff>28575</xdr:rowOff>
    </xdr:from>
    <xdr:to>
      <xdr:col>19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28575</xdr:colOff>
      <xdr:row>18</xdr:row>
      <xdr:rowOff>66675</xdr:rowOff>
    </xdr:from>
    <xdr:to>
      <xdr:col>20</xdr:col>
      <xdr:colOff>9525</xdr:colOff>
      <xdr:row>19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47625</xdr:colOff>
      <xdr:row>27</xdr:row>
      <xdr:rowOff>104775</xdr:rowOff>
    </xdr:from>
    <xdr:to>
      <xdr:col>20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47625</xdr:colOff>
      <xdr:row>28</xdr:row>
      <xdr:rowOff>352424</xdr:rowOff>
    </xdr:from>
    <xdr:to>
      <xdr:col>20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57150</xdr:colOff>
      <xdr:row>31</xdr:row>
      <xdr:rowOff>95250</xdr:rowOff>
    </xdr:from>
    <xdr:to>
      <xdr:col>20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zoomScaleNormal="100" workbookViewId="0">
      <selection activeCell="P14" sqref="P14"/>
    </sheetView>
  </sheetViews>
  <sheetFormatPr defaultRowHeight="15" x14ac:dyDescent="0.25"/>
  <cols>
    <col min="1" max="1" width="3.140625" customWidth="1"/>
  </cols>
  <sheetData>
    <row r="2" spans="2:11" ht="15.75" x14ac:dyDescent="0.25">
      <c r="E2" s="323" t="s">
        <v>25</v>
      </c>
      <c r="F2" s="323"/>
      <c r="G2" s="323"/>
      <c r="H2" s="323"/>
      <c r="I2" s="323"/>
      <c r="J2" s="323"/>
      <c r="K2" s="323"/>
    </row>
    <row r="3" spans="2:11" ht="15.75" x14ac:dyDescent="0.25">
      <c r="E3" s="323" t="s">
        <v>161</v>
      </c>
      <c r="F3" s="323"/>
      <c r="G3" s="323"/>
      <c r="H3" s="323"/>
      <c r="I3" s="323"/>
      <c r="J3" s="323"/>
      <c r="K3" s="323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162</v>
      </c>
    </row>
    <row r="19" spans="2:8" ht="15.95" customHeight="1" x14ac:dyDescent="0.25">
      <c r="B19" s="5"/>
    </row>
    <row r="20" spans="2:8" ht="15.95" customHeight="1" x14ac:dyDescent="0.25">
      <c r="B20" s="267" t="s">
        <v>106</v>
      </c>
    </row>
    <row r="21" spans="2:8" ht="15.95" customHeight="1" x14ac:dyDescent="0.25">
      <c r="B21" s="5"/>
    </row>
    <row r="22" spans="2:8" ht="15.95" customHeight="1" x14ac:dyDescent="0.25">
      <c r="B22" s="5" t="s">
        <v>163</v>
      </c>
    </row>
    <row r="23" spans="2:8" ht="15.95" customHeight="1" x14ac:dyDescent="0.25"/>
    <row r="24" spans="2:8" ht="15.95" customHeight="1" x14ac:dyDescent="0.25">
      <c r="B24" s="267" t="s">
        <v>107</v>
      </c>
    </row>
    <row r="25" spans="2:8" ht="15.95" customHeight="1" x14ac:dyDescent="0.25"/>
    <row r="26" spans="2:8" ht="15.95" customHeight="1" x14ac:dyDescent="0.25">
      <c r="B26" s="267" t="s">
        <v>164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115</v>
      </c>
    </row>
    <row r="29" spans="2:8" ht="15.95" customHeight="1" x14ac:dyDescent="0.25">
      <c r="B29" s="5"/>
    </row>
    <row r="30" spans="2:8" x14ac:dyDescent="0.25">
      <c r="B30" s="267" t="s">
        <v>116</v>
      </c>
    </row>
    <row r="31" spans="2:8" x14ac:dyDescent="0.25">
      <c r="B31" s="5"/>
    </row>
    <row r="32" spans="2:8" x14ac:dyDescent="0.25">
      <c r="B32" s="267" t="s">
        <v>117</v>
      </c>
    </row>
    <row r="33" spans="2:2" x14ac:dyDescent="0.25">
      <c r="B33" s="5"/>
    </row>
    <row r="34" spans="2:2" x14ac:dyDescent="0.25">
      <c r="B34" s="267" t="s">
        <v>118</v>
      </c>
    </row>
    <row r="36" spans="2:2" x14ac:dyDescent="0.25">
      <c r="B36" s="267" t="s">
        <v>119</v>
      </c>
    </row>
    <row r="38" spans="2:2" x14ac:dyDescent="0.25">
      <c r="B38" s="267" t="s">
        <v>120</v>
      </c>
    </row>
    <row r="39" spans="2:2" x14ac:dyDescent="0.25">
      <c r="B39" s="267"/>
    </row>
    <row r="40" spans="2:2" x14ac:dyDescent="0.25">
      <c r="B40" s="267" t="s">
        <v>121</v>
      </c>
    </row>
    <row r="42" spans="2:2" x14ac:dyDescent="0.25">
      <c r="B42" s="267" t="s">
        <v>122</v>
      </c>
    </row>
    <row r="44" spans="2:2" x14ac:dyDescent="0.25">
      <c r="B44" s="267" t="s">
        <v>123</v>
      </c>
    </row>
    <row r="46" spans="2:2" x14ac:dyDescent="0.25">
      <c r="B46" s="267" t="s">
        <v>108</v>
      </c>
    </row>
    <row r="48" spans="2:2" x14ac:dyDescent="0.25">
      <c r="B48" s="267" t="s">
        <v>109</v>
      </c>
    </row>
    <row r="50" spans="2:2" x14ac:dyDescent="0.25">
      <c r="B50" s="267" t="s">
        <v>110</v>
      </c>
    </row>
    <row r="52" spans="2:2" x14ac:dyDescent="0.25">
      <c r="B52" s="267" t="s">
        <v>111</v>
      </c>
    </row>
    <row r="54" spans="2:2" x14ac:dyDescent="0.25">
      <c r="B54" s="267" t="s">
        <v>124</v>
      </c>
    </row>
    <row r="56" spans="2:2" x14ac:dyDescent="0.25">
      <c r="B56" s="267" t="s">
        <v>125</v>
      </c>
    </row>
    <row r="58" spans="2:2" x14ac:dyDescent="0.25">
      <c r="B58" s="267" t="s">
        <v>126</v>
      </c>
    </row>
    <row r="60" spans="2:2" x14ac:dyDescent="0.25">
      <c r="B60" s="267" t="s">
        <v>127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topLeftCell="A16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13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7" x14ac:dyDescent="0.25">
      <c r="A5" s="378"/>
      <c r="B5" s="368" t="s">
        <v>155</v>
      </c>
      <c r="C5" s="370"/>
      <c r="D5" s="368" t="str">
        <f>B5</f>
        <v>jan-jul</v>
      </c>
      <c r="E5" s="370"/>
      <c r="F5" s="131" t="s">
        <v>151</v>
      </c>
      <c r="H5" s="371" t="str">
        <f>B5</f>
        <v>jan-jul</v>
      </c>
      <c r="I5" s="370"/>
      <c r="J5" s="368" t="str">
        <f>B5</f>
        <v>jan-jul</v>
      </c>
      <c r="K5" s="369"/>
      <c r="L5" s="131" t="str">
        <f>F5</f>
        <v>2025 / 2024</v>
      </c>
      <c r="N5" s="371" t="str">
        <f>B5</f>
        <v>jan-jul</v>
      </c>
      <c r="O5" s="369"/>
      <c r="P5" s="131" t="str">
        <f>L5</f>
        <v>2025 / 2024</v>
      </c>
    </row>
    <row r="6" spans="1:17" ht="19.5" customHeight="1" thickBot="1" x14ac:dyDescent="0.3">
      <c r="A6" s="379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1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0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165</v>
      </c>
      <c r="B7" s="19">
        <v>197557.54999999996</v>
      </c>
      <c r="C7" s="147">
        <v>198179.03999999992</v>
      </c>
      <c r="D7" s="214">
        <f>B7/$B$33</f>
        <v>9.8683015961801179E-2</v>
      </c>
      <c r="E7" s="246">
        <f>C7/$C$33</f>
        <v>9.6350873132603918E-2</v>
      </c>
      <c r="F7" s="52">
        <f>(C7-B7)/B7</f>
        <v>3.1458681280465452E-3</v>
      </c>
      <c r="H7" s="19">
        <v>59961.650999999998</v>
      </c>
      <c r="I7" s="147">
        <v>60627.025000000023</v>
      </c>
      <c r="J7" s="214">
        <f t="shared" ref="J7:J32" si="0">H7/$H$33</f>
        <v>0.10953563187150243</v>
      </c>
      <c r="K7" s="246">
        <f>I7/$I$33</f>
        <v>0.11131357724247397</v>
      </c>
      <c r="L7" s="52">
        <f>(I7-H7)/H7</f>
        <v>1.1096659096328506E-2</v>
      </c>
      <c r="N7" s="40">
        <f t="shared" ref="N7:N33" si="1">(H7/B7)*10</f>
        <v>3.0351485427917084</v>
      </c>
      <c r="O7" s="149">
        <f t="shared" ref="O7:O33" si="2">(I7/C7)*10</f>
        <v>3.059204696924561</v>
      </c>
      <c r="P7" s="52">
        <f>(O7-N7)/N7</f>
        <v>7.9258572665197712E-3</v>
      </c>
      <c r="Q7" s="2"/>
    </row>
    <row r="8" spans="1:17" ht="20.100000000000001" customHeight="1" x14ac:dyDescent="0.25">
      <c r="A8" s="8" t="s">
        <v>166</v>
      </c>
      <c r="B8" s="19">
        <v>144679.21999999991</v>
      </c>
      <c r="C8" s="140">
        <v>140490.91000000003</v>
      </c>
      <c r="D8" s="214">
        <f t="shared" ref="D8:D32" si="3">B8/$B$33</f>
        <v>7.2269481862884705E-2</v>
      </c>
      <c r="E8" s="215">
        <f t="shared" ref="E8:E32" si="4">C8/$C$33</f>
        <v>6.830400351971673E-2</v>
      </c>
      <c r="F8" s="52">
        <f t="shared" ref="F8:F33" si="5">(C8-B8)/B8</f>
        <v>-2.8948939592015246E-2</v>
      </c>
      <c r="H8" s="19">
        <v>60786.536000000051</v>
      </c>
      <c r="I8" s="140">
        <v>55581.599000000002</v>
      </c>
      <c r="J8" s="214">
        <f t="shared" si="0"/>
        <v>0.11104249998119357</v>
      </c>
      <c r="K8" s="215">
        <f t="shared" ref="K8:K32" si="6">I8/$I$33</f>
        <v>0.10204997876024284</v>
      </c>
      <c r="L8" s="52">
        <f t="shared" ref="L8:L33" si="7">(I8-H8)/H8</f>
        <v>-8.5626478205634959E-2</v>
      </c>
      <c r="N8" s="40">
        <f t="shared" si="1"/>
        <v>4.201469706568786</v>
      </c>
      <c r="O8" s="143">
        <f t="shared" si="2"/>
        <v>3.9562416529297155</v>
      </c>
      <c r="P8" s="52">
        <f t="shared" ref="P8:P33" si="8">(O8-N8)/N8</f>
        <v>-5.8367207374045521E-2</v>
      </c>
      <c r="Q8" s="2"/>
    </row>
    <row r="9" spans="1:17" ht="20.100000000000001" customHeight="1" x14ac:dyDescent="0.25">
      <c r="A9" s="8" t="s">
        <v>167</v>
      </c>
      <c r="B9" s="19">
        <v>163192.91000000003</v>
      </c>
      <c r="C9" s="140">
        <v>155603.31999999998</v>
      </c>
      <c r="D9" s="214">
        <f t="shared" si="3"/>
        <v>8.1517353006163459E-2</v>
      </c>
      <c r="E9" s="215">
        <f t="shared" si="4"/>
        <v>7.5651369308943936E-2</v>
      </c>
      <c r="F9" s="52">
        <f t="shared" si="5"/>
        <v>-4.6506861113022942E-2</v>
      </c>
      <c r="H9" s="19">
        <v>49985.378999999972</v>
      </c>
      <c r="I9" s="140">
        <v>48411.691000000021</v>
      </c>
      <c r="J9" s="214">
        <f t="shared" si="0"/>
        <v>9.131136287594091E-2</v>
      </c>
      <c r="K9" s="215">
        <f t="shared" si="6"/>
        <v>8.8885748650330137E-2</v>
      </c>
      <c r="L9" s="52">
        <f t="shared" si="7"/>
        <v>-3.1482966248989566E-2</v>
      </c>
      <c r="N9" s="40">
        <f t="shared" si="1"/>
        <v>3.0629626617970085</v>
      </c>
      <c r="O9" s="143">
        <f t="shared" si="2"/>
        <v>3.1112248119127557</v>
      </c>
      <c r="P9" s="52">
        <f t="shared" si="8"/>
        <v>1.5756689011491996E-2</v>
      </c>
      <c r="Q9" s="2"/>
    </row>
    <row r="10" spans="1:17" ht="20.100000000000001" customHeight="1" x14ac:dyDescent="0.25">
      <c r="A10" s="8" t="s">
        <v>168</v>
      </c>
      <c r="B10" s="19">
        <v>117252.09999999995</v>
      </c>
      <c r="C10" s="140">
        <v>115452.13</v>
      </c>
      <c r="D10" s="214">
        <f t="shared" si="3"/>
        <v>5.8569216189686017E-2</v>
      </c>
      <c r="E10" s="215">
        <f t="shared" si="4"/>
        <v>5.6130625774142913E-2</v>
      </c>
      <c r="F10" s="52">
        <f t="shared" si="5"/>
        <v>-1.5351281554871459E-2</v>
      </c>
      <c r="H10" s="19">
        <v>38731.591000000015</v>
      </c>
      <c r="I10" s="140">
        <v>39957.202000000034</v>
      </c>
      <c r="J10" s="214">
        <f t="shared" si="0"/>
        <v>7.0753376913747723E-2</v>
      </c>
      <c r="K10" s="215">
        <f t="shared" si="6"/>
        <v>7.3362977834062232E-2</v>
      </c>
      <c r="L10" s="52">
        <f t="shared" si="7"/>
        <v>3.1643703972811715E-2</v>
      </c>
      <c r="N10" s="40">
        <f t="shared" si="1"/>
        <v>3.3032748240756482</v>
      </c>
      <c r="O10" s="143">
        <f t="shared" si="2"/>
        <v>3.4609324228145493</v>
      </c>
      <c r="P10" s="52">
        <f t="shared" si="8"/>
        <v>4.7727666372118525E-2</v>
      </c>
      <c r="Q10" s="2"/>
    </row>
    <row r="11" spans="1:17" ht="20.100000000000001" customHeight="1" x14ac:dyDescent="0.25">
      <c r="A11" s="8" t="s">
        <v>169</v>
      </c>
      <c r="B11" s="19">
        <v>197980.50999999995</v>
      </c>
      <c r="C11" s="140">
        <v>232195.61999999994</v>
      </c>
      <c r="D11" s="214">
        <f t="shared" si="3"/>
        <v>9.8894290946893879E-2</v>
      </c>
      <c r="E11" s="215">
        <f t="shared" si="4"/>
        <v>0.11288908617463436</v>
      </c>
      <c r="F11" s="52">
        <f t="shared" si="5"/>
        <v>0.17282059734061697</v>
      </c>
      <c r="H11" s="19">
        <v>22062.333000000002</v>
      </c>
      <c r="I11" s="140">
        <v>30065.56</v>
      </c>
      <c r="J11" s="214">
        <f t="shared" si="0"/>
        <v>4.0302619180957844E-2</v>
      </c>
      <c r="K11" s="215">
        <f t="shared" si="6"/>
        <v>5.520153818199449E-2</v>
      </c>
      <c r="L11" s="52">
        <f t="shared" si="7"/>
        <v>0.36275524442496621</v>
      </c>
      <c r="N11" s="40">
        <f t="shared" si="1"/>
        <v>1.1143689345986636</v>
      </c>
      <c r="O11" s="143">
        <f t="shared" si="2"/>
        <v>1.294837516745579</v>
      </c>
      <c r="P11" s="52">
        <f t="shared" si="8"/>
        <v>0.16194688899140086</v>
      </c>
      <c r="Q11" s="2"/>
    </row>
    <row r="12" spans="1:17" ht="20.100000000000001" customHeight="1" x14ac:dyDescent="0.25">
      <c r="A12" s="8" t="s">
        <v>170</v>
      </c>
      <c r="B12" s="19">
        <v>71997.309999999983</v>
      </c>
      <c r="C12" s="140">
        <v>75472.569999999963</v>
      </c>
      <c r="D12" s="214">
        <f t="shared" si="3"/>
        <v>3.5963756849266185E-2</v>
      </c>
      <c r="E12" s="215">
        <f t="shared" si="4"/>
        <v>3.669332547509347E-2</v>
      </c>
      <c r="F12" s="52">
        <f t="shared" si="5"/>
        <v>4.8269303394807124E-2</v>
      </c>
      <c r="H12" s="19">
        <v>29107.690999999992</v>
      </c>
      <c r="I12" s="140">
        <v>29493.427999999989</v>
      </c>
      <c r="J12" s="214">
        <f t="shared" si="0"/>
        <v>5.3172807500004353E-2</v>
      </c>
      <c r="K12" s="215">
        <f t="shared" si="6"/>
        <v>5.4151081565083262E-2</v>
      </c>
      <c r="L12" s="52">
        <f t="shared" si="7"/>
        <v>1.3252064548850593E-2</v>
      </c>
      <c r="N12" s="40">
        <f t="shared" si="1"/>
        <v>4.0428859078207227</v>
      </c>
      <c r="O12" s="143">
        <f t="shared" si="2"/>
        <v>3.9078340647469672</v>
      </c>
      <c r="P12" s="52">
        <f t="shared" si="8"/>
        <v>-3.3404811848018204E-2</v>
      </c>
      <c r="Q12" s="2"/>
    </row>
    <row r="13" spans="1:17" ht="20.100000000000001" customHeight="1" x14ac:dyDescent="0.25">
      <c r="A13" s="8" t="s">
        <v>171</v>
      </c>
      <c r="B13" s="19">
        <v>127818.88999999994</v>
      </c>
      <c r="C13" s="140">
        <v>127424.56999999992</v>
      </c>
      <c r="D13" s="214">
        <f t="shared" si="3"/>
        <v>6.3847489311796513E-2</v>
      </c>
      <c r="E13" s="215">
        <f t="shared" si="4"/>
        <v>6.1951397978548102E-2</v>
      </c>
      <c r="F13" s="52">
        <f t="shared" si="5"/>
        <v>-3.0849900198634313E-3</v>
      </c>
      <c r="H13" s="19">
        <v>28228.269999999993</v>
      </c>
      <c r="I13" s="140">
        <v>28240.452999999994</v>
      </c>
      <c r="J13" s="214">
        <f t="shared" si="0"/>
        <v>5.1566315128470618E-2</v>
      </c>
      <c r="K13" s="215">
        <f t="shared" si="6"/>
        <v>5.1850570704697348E-2</v>
      </c>
      <c r="L13" s="52">
        <f t="shared" si="7"/>
        <v>4.3158861665985572E-4</v>
      </c>
      <c r="N13" s="40">
        <f t="shared" si="1"/>
        <v>2.2084583898358066</v>
      </c>
      <c r="O13" s="143">
        <f t="shared" si="2"/>
        <v>2.2162486402740078</v>
      </c>
      <c r="P13" s="52">
        <f t="shared" si="8"/>
        <v>3.5274608179420748E-3</v>
      </c>
      <c r="Q13" s="2"/>
    </row>
    <row r="14" spans="1:17" ht="20.100000000000001" customHeight="1" x14ac:dyDescent="0.25">
      <c r="A14" s="8" t="s">
        <v>172</v>
      </c>
      <c r="B14" s="19">
        <v>77803.429999999978</v>
      </c>
      <c r="C14" s="140">
        <v>77763.859999999986</v>
      </c>
      <c r="D14" s="214">
        <f t="shared" si="3"/>
        <v>3.8864002537857344E-2</v>
      </c>
      <c r="E14" s="215">
        <f t="shared" si="4"/>
        <v>3.7807307014715449E-2</v>
      </c>
      <c r="F14" s="52">
        <f t="shared" si="5"/>
        <v>-5.0858940280643723E-4</v>
      </c>
      <c r="H14" s="19">
        <v>26055.813999999966</v>
      </c>
      <c r="I14" s="140">
        <v>27113.382999999991</v>
      </c>
      <c r="J14" s="214">
        <f t="shared" si="0"/>
        <v>4.7597756279531653E-2</v>
      </c>
      <c r="K14" s="215">
        <f t="shared" si="6"/>
        <v>4.978122632399129E-2</v>
      </c>
      <c r="L14" s="52">
        <f t="shared" si="7"/>
        <v>4.0588599534830357E-2</v>
      </c>
      <c r="N14" s="40">
        <f t="shared" si="1"/>
        <v>3.3489287040429931</v>
      </c>
      <c r="O14" s="143">
        <f t="shared" si="2"/>
        <v>3.4866302933007693</v>
      </c>
      <c r="P14" s="52">
        <f t="shared" si="8"/>
        <v>4.111810116815446E-2</v>
      </c>
      <c r="Q14" s="2"/>
    </row>
    <row r="15" spans="1:17" ht="20.100000000000001" customHeight="1" x14ac:dyDescent="0.25">
      <c r="A15" s="8" t="s">
        <v>173</v>
      </c>
      <c r="B15" s="19">
        <v>93288.550000000017</v>
      </c>
      <c r="C15" s="140">
        <v>95785.559999999939</v>
      </c>
      <c r="D15" s="214">
        <f t="shared" si="3"/>
        <v>4.659905667337589E-2</v>
      </c>
      <c r="E15" s="215">
        <f t="shared" si="4"/>
        <v>4.6569114168155311E-2</v>
      </c>
      <c r="F15" s="52">
        <f t="shared" si="5"/>
        <v>2.6766521722118325E-2</v>
      </c>
      <c r="H15" s="19">
        <v>21417.217000000015</v>
      </c>
      <c r="I15" s="140">
        <v>22858.895999999997</v>
      </c>
      <c r="J15" s="214">
        <f t="shared" si="0"/>
        <v>3.9124146148412184E-2</v>
      </c>
      <c r="K15" s="215">
        <f t="shared" si="6"/>
        <v>4.1969822625696672E-2</v>
      </c>
      <c r="L15" s="52">
        <f t="shared" si="7"/>
        <v>6.7314021238145963E-2</v>
      </c>
      <c r="N15" s="40">
        <f t="shared" si="1"/>
        <v>2.2958033970942857</v>
      </c>
      <c r="O15" s="143">
        <f t="shared" si="2"/>
        <v>2.3864657679090682</v>
      </c>
      <c r="P15" s="52">
        <f t="shared" si="8"/>
        <v>3.9490476810658308E-2</v>
      </c>
      <c r="Q15" s="2"/>
    </row>
    <row r="16" spans="1:17" ht="20.100000000000001" customHeight="1" x14ac:dyDescent="0.25">
      <c r="A16" s="8" t="s">
        <v>174</v>
      </c>
      <c r="B16" s="19">
        <v>57190.549999999974</v>
      </c>
      <c r="C16" s="140">
        <v>63736.939999999966</v>
      </c>
      <c r="D16" s="214">
        <f t="shared" si="3"/>
        <v>2.8567553902719419E-2</v>
      </c>
      <c r="E16" s="215">
        <f t="shared" si="4"/>
        <v>3.0987685780496196E-2</v>
      </c>
      <c r="F16" s="52">
        <f t="shared" si="5"/>
        <v>0.11446628857389893</v>
      </c>
      <c r="H16" s="19">
        <v>21248.454000000012</v>
      </c>
      <c r="I16" s="140">
        <v>22476.958999999995</v>
      </c>
      <c r="J16" s="214">
        <f t="shared" si="0"/>
        <v>3.8815856407665536E-2</v>
      </c>
      <c r="K16" s="215">
        <f t="shared" si="6"/>
        <v>4.1268571430355006E-2</v>
      </c>
      <c r="L16" s="52">
        <f t="shared" si="7"/>
        <v>5.7816206299055081E-2</v>
      </c>
      <c r="N16" s="40">
        <f t="shared" si="1"/>
        <v>3.7153785022175905</v>
      </c>
      <c r="O16" s="143">
        <f t="shared" si="2"/>
        <v>3.5265199427521949</v>
      </c>
      <c r="P16" s="52">
        <f t="shared" si="8"/>
        <v>-5.0831579972988462E-2</v>
      </c>
      <c r="Q16" s="2"/>
    </row>
    <row r="17" spans="1:17" ht="20.100000000000001" customHeight="1" x14ac:dyDescent="0.25">
      <c r="A17" s="8" t="s">
        <v>175</v>
      </c>
      <c r="B17" s="19">
        <v>158938.41999999984</v>
      </c>
      <c r="C17" s="140">
        <v>182060.76999999996</v>
      </c>
      <c r="D17" s="214">
        <f t="shared" si="3"/>
        <v>7.9392170219783786E-2</v>
      </c>
      <c r="E17" s="215">
        <f t="shared" si="4"/>
        <v>8.8514477377093878E-2</v>
      </c>
      <c r="F17" s="52">
        <f t="shared" si="5"/>
        <v>0.14547992864154649</v>
      </c>
      <c r="H17" s="19">
        <v>17466.508999999987</v>
      </c>
      <c r="I17" s="140">
        <v>20411.517000000003</v>
      </c>
      <c r="J17" s="214">
        <f t="shared" si="0"/>
        <v>3.1907145116872829E-2</v>
      </c>
      <c r="K17" s="215">
        <f t="shared" si="6"/>
        <v>3.7476339540255685E-2</v>
      </c>
      <c r="L17" s="52">
        <f t="shared" si="7"/>
        <v>0.16860885022874453</v>
      </c>
      <c r="N17" s="40">
        <f t="shared" si="1"/>
        <v>1.0989481964146872</v>
      </c>
      <c r="O17" s="143">
        <f t="shared" si="2"/>
        <v>1.1211375740089427</v>
      </c>
      <c r="P17" s="52">
        <f t="shared" si="8"/>
        <v>2.0191468229938555E-2</v>
      </c>
      <c r="Q17" s="2"/>
    </row>
    <row r="18" spans="1:17" ht="20.100000000000001" customHeight="1" x14ac:dyDescent="0.25">
      <c r="A18" s="8" t="s">
        <v>176</v>
      </c>
      <c r="B18" s="19">
        <v>79275.169999999984</v>
      </c>
      <c r="C18" s="140">
        <v>80238.2</v>
      </c>
      <c r="D18" s="214">
        <f t="shared" si="3"/>
        <v>3.9599159163922114E-2</v>
      </c>
      <c r="E18" s="215">
        <f t="shared" si="4"/>
        <v>3.9010283976491672E-2</v>
      </c>
      <c r="F18" s="52">
        <f t="shared" si="5"/>
        <v>1.2147939890889085E-2</v>
      </c>
      <c r="H18" s="19">
        <v>28164.669999999984</v>
      </c>
      <c r="I18" s="140">
        <v>17978.344000000005</v>
      </c>
      <c r="J18" s="214">
        <f t="shared" si="0"/>
        <v>5.1450133100943915E-2</v>
      </c>
      <c r="K18" s="215">
        <f t="shared" si="6"/>
        <v>3.3008939223650974E-2</v>
      </c>
      <c r="L18" s="52">
        <f t="shared" si="7"/>
        <v>-0.36167034799271519</v>
      </c>
      <c r="N18" s="40">
        <f t="shared" si="1"/>
        <v>3.5527732075503575</v>
      </c>
      <c r="O18" s="143">
        <f t="shared" si="2"/>
        <v>2.2406215493368502</v>
      </c>
      <c r="P18" s="52">
        <f t="shared" si="8"/>
        <v>-0.36933166896916503</v>
      </c>
      <c r="Q18" s="2"/>
    </row>
    <row r="19" spans="1:17" ht="20.100000000000001" customHeight="1" x14ac:dyDescent="0.25">
      <c r="A19" s="8" t="s">
        <v>177</v>
      </c>
      <c r="B19" s="19">
        <v>51804.02</v>
      </c>
      <c r="C19" s="140">
        <v>48047.140000000043</v>
      </c>
      <c r="D19" s="214">
        <f t="shared" si="3"/>
        <v>2.5876899832709344E-2</v>
      </c>
      <c r="E19" s="215">
        <f t="shared" si="4"/>
        <v>2.335960397489293E-2</v>
      </c>
      <c r="F19" s="52">
        <f t="shared" si="5"/>
        <v>-7.2521012848036775E-2</v>
      </c>
      <c r="H19" s="19">
        <v>18042.337000000003</v>
      </c>
      <c r="I19" s="140">
        <v>17200.181</v>
      </c>
      <c r="J19" s="214">
        <f t="shared" si="0"/>
        <v>3.2959045502826266E-2</v>
      </c>
      <c r="K19" s="215">
        <f t="shared" si="6"/>
        <v>3.1580201672901355E-2</v>
      </c>
      <c r="L19" s="52">
        <f t="shared" si="7"/>
        <v>-4.6676658350855688E-2</v>
      </c>
      <c r="N19" s="40">
        <f t="shared" si="1"/>
        <v>3.482806353638193</v>
      </c>
      <c r="O19" s="143">
        <f t="shared" si="2"/>
        <v>3.5798553254158283</v>
      </c>
      <c r="P19" s="52">
        <f t="shared" si="8"/>
        <v>2.7865164445980875E-2</v>
      </c>
      <c r="Q19" s="2"/>
    </row>
    <row r="20" spans="1:17" ht="20.100000000000001" customHeight="1" x14ac:dyDescent="0.25">
      <c r="A20" s="8" t="s">
        <v>178</v>
      </c>
      <c r="B20" s="19">
        <v>57652.519999999982</v>
      </c>
      <c r="C20" s="140">
        <v>55954.369999999988</v>
      </c>
      <c r="D20" s="214">
        <f t="shared" si="3"/>
        <v>2.8798314979093742E-2</v>
      </c>
      <c r="E20" s="215">
        <f t="shared" si="4"/>
        <v>2.720394853605497E-2</v>
      </c>
      <c r="F20" s="52">
        <f t="shared" si="5"/>
        <v>-2.9454913679401954E-2</v>
      </c>
      <c r="H20" s="19">
        <v>14018.698999999999</v>
      </c>
      <c r="I20" s="140">
        <v>13785.144999999995</v>
      </c>
      <c r="J20" s="214">
        <f t="shared" si="0"/>
        <v>2.5608818759533476E-2</v>
      </c>
      <c r="K20" s="215">
        <f t="shared" si="6"/>
        <v>2.5310062678421095E-2</v>
      </c>
      <c r="L20" s="52">
        <f t="shared" si="7"/>
        <v>-1.666017652565361E-2</v>
      </c>
      <c r="N20" s="40">
        <f t="shared" si="1"/>
        <v>2.4315847772135553</v>
      </c>
      <c r="O20" s="143">
        <f t="shared" si="2"/>
        <v>2.4636404627556345</v>
      </c>
      <c r="P20" s="52">
        <f t="shared" si="8"/>
        <v>1.3183042533607687E-2</v>
      </c>
      <c r="Q20" s="2"/>
    </row>
    <row r="21" spans="1:17" ht="20.100000000000001" customHeight="1" x14ac:dyDescent="0.25">
      <c r="A21" s="8" t="s">
        <v>179</v>
      </c>
      <c r="B21" s="19">
        <v>27349.429999999993</v>
      </c>
      <c r="C21" s="140">
        <v>24078.71</v>
      </c>
      <c r="D21" s="214">
        <f t="shared" si="3"/>
        <v>1.3661458330679662E-2</v>
      </c>
      <c r="E21" s="215">
        <f t="shared" si="4"/>
        <v>1.1706610004805563E-2</v>
      </c>
      <c r="F21" s="52">
        <f t="shared" si="5"/>
        <v>-0.11959006092631527</v>
      </c>
      <c r="H21" s="19">
        <v>10604.395000000002</v>
      </c>
      <c r="I21" s="140">
        <v>8733.6750000000029</v>
      </c>
      <c r="J21" s="214">
        <f t="shared" si="0"/>
        <v>1.9371699870972554E-2</v>
      </c>
      <c r="K21" s="215">
        <f t="shared" si="6"/>
        <v>1.6035367176983593E-2</v>
      </c>
      <c r="L21" s="52">
        <f t="shared" si="7"/>
        <v>-0.17640987533942284</v>
      </c>
      <c r="N21" s="40">
        <f t="shared" si="1"/>
        <v>3.8773733127162084</v>
      </c>
      <c r="O21" s="143">
        <f t="shared" si="2"/>
        <v>3.6271357560267985</v>
      </c>
      <c r="P21" s="52">
        <f t="shared" si="8"/>
        <v>-6.4537906594841529E-2</v>
      </c>
      <c r="Q21" s="2"/>
    </row>
    <row r="22" spans="1:17" ht="20.100000000000001" customHeight="1" x14ac:dyDescent="0.25">
      <c r="A22" s="8" t="s">
        <v>180</v>
      </c>
      <c r="B22" s="19">
        <v>2988.9799999999991</v>
      </c>
      <c r="C22" s="140">
        <v>3141.2900000000009</v>
      </c>
      <c r="D22" s="214">
        <f t="shared" si="3"/>
        <v>1.4930411976130725E-3</v>
      </c>
      <c r="E22" s="215">
        <f t="shared" si="4"/>
        <v>1.5272353436706402E-3</v>
      </c>
      <c r="F22" s="52">
        <f t="shared" si="5"/>
        <v>5.0957182717850845E-2</v>
      </c>
      <c r="H22" s="19">
        <v>7575.0119999999997</v>
      </c>
      <c r="I22" s="140">
        <v>8305.255000000001</v>
      </c>
      <c r="J22" s="214">
        <f t="shared" si="0"/>
        <v>1.3837739822310987E-2</v>
      </c>
      <c r="K22" s="215">
        <f t="shared" si="6"/>
        <v>1.5248771384723938E-2</v>
      </c>
      <c r="L22" s="52">
        <f t="shared" si="7"/>
        <v>9.6401563456269282E-2</v>
      </c>
      <c r="N22" s="40">
        <f t="shared" si="1"/>
        <v>25.343133778078148</v>
      </c>
      <c r="O22" s="143">
        <f t="shared" si="2"/>
        <v>26.438994807865551</v>
      </c>
      <c r="P22" s="52">
        <f t="shared" si="8"/>
        <v>4.3240944051493958E-2</v>
      </c>
      <c r="Q22" s="2"/>
    </row>
    <row r="23" spans="1:17" ht="20.100000000000001" customHeight="1" x14ac:dyDescent="0.25">
      <c r="A23" s="8" t="s">
        <v>181</v>
      </c>
      <c r="B23" s="19">
        <v>22301.269999999982</v>
      </c>
      <c r="C23" s="140">
        <v>22683.029999999984</v>
      </c>
      <c r="D23" s="214">
        <f t="shared" si="3"/>
        <v>1.1139825247774314E-2</v>
      </c>
      <c r="E23" s="215">
        <f t="shared" si="4"/>
        <v>1.102805698217656E-2</v>
      </c>
      <c r="F23" s="52">
        <f t="shared" si="5"/>
        <v>1.7118307612077804E-2</v>
      </c>
      <c r="H23" s="19">
        <v>7308.674</v>
      </c>
      <c r="I23" s="140">
        <v>7903.1740000000009</v>
      </c>
      <c r="J23" s="214">
        <f t="shared" si="0"/>
        <v>1.335120383414428E-2</v>
      </c>
      <c r="K23" s="215">
        <f t="shared" si="6"/>
        <v>1.451053502146463E-2</v>
      </c>
      <c r="L23" s="52">
        <f t="shared" si="7"/>
        <v>8.1341704391248118E-2</v>
      </c>
      <c r="N23" s="40">
        <f t="shared" si="1"/>
        <v>3.2772456456515728</v>
      </c>
      <c r="O23" s="143">
        <f t="shared" si="2"/>
        <v>3.4841791418518628</v>
      </c>
      <c r="P23" s="52">
        <f t="shared" si="8"/>
        <v>6.3142503972767675E-2</v>
      </c>
      <c r="Q23" s="2"/>
    </row>
    <row r="24" spans="1:17" ht="20.100000000000001" customHeight="1" x14ac:dyDescent="0.25">
      <c r="A24" s="8" t="s">
        <v>182</v>
      </c>
      <c r="B24" s="19">
        <v>26875.81</v>
      </c>
      <c r="C24" s="140">
        <v>30145.990000000005</v>
      </c>
      <c r="D24" s="214">
        <f t="shared" si="3"/>
        <v>1.3424877901230989E-2</v>
      </c>
      <c r="E24" s="215">
        <f t="shared" si="4"/>
        <v>1.4656405934486048E-2</v>
      </c>
      <c r="F24" s="52">
        <f t="shared" si="5"/>
        <v>0.12167744897735189</v>
      </c>
      <c r="H24" s="19">
        <v>6673.4180000000042</v>
      </c>
      <c r="I24" s="140">
        <v>6764.2519999999986</v>
      </c>
      <c r="J24" s="214">
        <f t="shared" si="0"/>
        <v>1.2190742669388114E-2</v>
      </c>
      <c r="K24" s="215">
        <f t="shared" si="6"/>
        <v>1.2419429907529828E-2</v>
      </c>
      <c r="L24" s="52">
        <f t="shared" si="7"/>
        <v>1.361131582046776E-2</v>
      </c>
      <c r="N24" s="40">
        <f t="shared" si="1"/>
        <v>2.4830574408734112</v>
      </c>
      <c r="O24" s="143">
        <f t="shared" si="2"/>
        <v>2.2438314349603372</v>
      </c>
      <c r="P24" s="52">
        <f t="shared" si="8"/>
        <v>-9.6343323346127122E-2</v>
      </c>
      <c r="Q24" s="2"/>
    </row>
    <row r="25" spans="1:17" ht="20.100000000000001" customHeight="1" x14ac:dyDescent="0.25">
      <c r="A25" s="8" t="s">
        <v>183</v>
      </c>
      <c r="B25" s="19">
        <v>33479.359999999986</v>
      </c>
      <c r="C25" s="140">
        <v>28357.87</v>
      </c>
      <c r="D25" s="214">
        <f t="shared" si="3"/>
        <v>1.672345206382083E-2</v>
      </c>
      <c r="E25" s="215">
        <f t="shared" si="4"/>
        <v>1.3787056061432509E-2</v>
      </c>
      <c r="F25" s="52">
        <f t="shared" si="5"/>
        <v>-0.15297454909532288</v>
      </c>
      <c r="H25" s="19">
        <v>7551.672999999998</v>
      </c>
      <c r="I25" s="140">
        <v>6337.4740000000002</v>
      </c>
      <c r="J25" s="214">
        <f t="shared" si="0"/>
        <v>1.3795105037083855E-2</v>
      </c>
      <c r="K25" s="215">
        <f t="shared" si="6"/>
        <v>1.1635848891169741E-2</v>
      </c>
      <c r="L25" s="52">
        <f t="shared" si="7"/>
        <v>-0.16078543125476938</v>
      </c>
      <c r="N25" s="40">
        <f t="shared" si="1"/>
        <v>2.2556204778108069</v>
      </c>
      <c r="O25" s="143">
        <f t="shared" si="2"/>
        <v>2.2348201751400936</v>
      </c>
      <c r="P25" s="52">
        <f t="shared" si="8"/>
        <v>-9.2215436396911286E-3</v>
      </c>
      <c r="Q25" s="2"/>
    </row>
    <row r="26" spans="1:17" ht="20.100000000000001" customHeight="1" x14ac:dyDescent="0.25">
      <c r="A26" s="8" t="s">
        <v>184</v>
      </c>
      <c r="B26" s="19">
        <v>15509.71</v>
      </c>
      <c r="C26" s="140">
        <v>13871.189999999999</v>
      </c>
      <c r="D26" s="214">
        <f t="shared" si="3"/>
        <v>7.7473372163853393E-3</v>
      </c>
      <c r="E26" s="215">
        <f t="shared" si="4"/>
        <v>6.7439082755080685E-3</v>
      </c>
      <c r="F26" s="52">
        <f t="shared" si="5"/>
        <v>-0.10564478639510348</v>
      </c>
      <c r="H26" s="19">
        <v>5516.9210000000003</v>
      </c>
      <c r="I26" s="140">
        <v>5121.7120000000004</v>
      </c>
      <c r="J26" s="214">
        <f t="shared" si="0"/>
        <v>1.0078098545354615E-2</v>
      </c>
      <c r="K26" s="215">
        <f t="shared" si="6"/>
        <v>9.4036625469533699E-3</v>
      </c>
      <c r="L26" s="52">
        <f t="shared" si="7"/>
        <v>-7.1635791050841544E-2</v>
      </c>
      <c r="N26" s="40">
        <f t="shared" si="1"/>
        <v>3.5570755352614594</v>
      </c>
      <c r="O26" s="143">
        <f t="shared" si="2"/>
        <v>3.6923378599817323</v>
      </c>
      <c r="P26" s="52">
        <f t="shared" si="8"/>
        <v>3.8026272812992305E-2</v>
      </c>
      <c r="Q26" s="2"/>
    </row>
    <row r="27" spans="1:17" ht="20.100000000000001" customHeight="1" x14ac:dyDescent="0.25">
      <c r="A27" s="8" t="s">
        <v>185</v>
      </c>
      <c r="B27" s="19">
        <v>12205.7</v>
      </c>
      <c r="C27" s="140">
        <v>12522.87</v>
      </c>
      <c r="D27" s="214">
        <f t="shared" si="3"/>
        <v>6.096933718427653E-3</v>
      </c>
      <c r="E27" s="215">
        <f t="shared" si="4"/>
        <v>6.0883807824787736E-3</v>
      </c>
      <c r="F27" s="52">
        <f t="shared" si="5"/>
        <v>2.5985400263811173E-2</v>
      </c>
      <c r="H27" s="19">
        <v>4452.6339999999982</v>
      </c>
      <c r="I27" s="140">
        <v>4920.0169999999989</v>
      </c>
      <c r="J27" s="214">
        <f t="shared" si="0"/>
        <v>8.1339000936204234E-3</v>
      </c>
      <c r="K27" s="215">
        <f t="shared" si="6"/>
        <v>9.0333426778533947E-3</v>
      </c>
      <c r="L27" s="52">
        <f t="shared" si="7"/>
        <v>0.10496775616410442</v>
      </c>
      <c r="N27" s="40">
        <f t="shared" si="1"/>
        <v>3.647995608609091</v>
      </c>
      <c r="O27" s="143">
        <f t="shared" si="2"/>
        <v>3.9288254210097193</v>
      </c>
      <c r="P27" s="52">
        <f t="shared" si="8"/>
        <v>7.6981949138832217E-2</v>
      </c>
      <c r="Q27" s="2"/>
    </row>
    <row r="28" spans="1:17" ht="20.100000000000001" customHeight="1" x14ac:dyDescent="0.25">
      <c r="A28" s="8" t="s">
        <v>186</v>
      </c>
      <c r="B28" s="19">
        <v>54627.019999999982</v>
      </c>
      <c r="C28" s="140">
        <v>53645.059999999983</v>
      </c>
      <c r="D28" s="214">
        <f t="shared" si="3"/>
        <v>2.7287031483259592E-2</v>
      </c>
      <c r="E28" s="215">
        <f t="shared" si="4"/>
        <v>2.6081206015787166E-2</v>
      </c>
      <c r="F28" s="52">
        <f t="shared" si="5"/>
        <v>-1.7975719707939396E-2</v>
      </c>
      <c r="H28" s="19">
        <v>4343.1619999999984</v>
      </c>
      <c r="I28" s="140">
        <v>4256.8170000000018</v>
      </c>
      <c r="J28" s="214">
        <f t="shared" si="0"/>
        <v>7.9339208653593958E-3</v>
      </c>
      <c r="K28" s="215">
        <f t="shared" si="6"/>
        <v>7.815681668968193E-3</v>
      </c>
      <c r="L28" s="52">
        <f t="shared" si="7"/>
        <v>-1.9880676797226687E-2</v>
      </c>
      <c r="N28" s="40">
        <f t="shared" si="1"/>
        <v>0.79505746423656276</v>
      </c>
      <c r="O28" s="143">
        <f t="shared" si="2"/>
        <v>0.79351519040150265</v>
      </c>
      <c r="P28" s="52">
        <f t="shared" si="8"/>
        <v>-1.9398268734462498E-3</v>
      </c>
      <c r="Q28" s="2"/>
    </row>
    <row r="29" spans="1:17" ht="20.100000000000001" customHeight="1" x14ac:dyDescent="0.25">
      <c r="A29" s="8" t="s">
        <v>187</v>
      </c>
      <c r="B29" s="19">
        <v>14662.559999999994</v>
      </c>
      <c r="C29" s="140">
        <v>18500.849999999999</v>
      </c>
      <c r="D29" s="214">
        <f t="shared" si="3"/>
        <v>7.3241728423989218E-3</v>
      </c>
      <c r="E29" s="215">
        <f t="shared" si="4"/>
        <v>8.9947607536868465E-3</v>
      </c>
      <c r="F29" s="52">
        <f t="shared" si="5"/>
        <v>0.26177488787769709</v>
      </c>
      <c r="H29" s="19">
        <v>3281.4669999999996</v>
      </c>
      <c r="I29" s="140">
        <v>3960.6060000000007</v>
      </c>
      <c r="J29" s="214">
        <f t="shared" si="0"/>
        <v>5.9944573792753541E-3</v>
      </c>
      <c r="K29" s="215">
        <f t="shared" si="6"/>
        <v>7.271826745712918E-3</v>
      </c>
      <c r="L29" s="52">
        <f t="shared" si="7"/>
        <v>0.20696200815062321</v>
      </c>
      <c r="N29" s="40">
        <f t="shared" si="1"/>
        <v>2.2379905009766379</v>
      </c>
      <c r="O29" s="143">
        <f t="shared" si="2"/>
        <v>2.1407697484169654</v>
      </c>
      <c r="P29" s="52">
        <f t="shared" si="8"/>
        <v>-4.3441092586070505E-2</v>
      </c>
      <c r="Q29" s="2"/>
    </row>
    <row r="30" spans="1:17" ht="20.100000000000001" customHeight="1" x14ac:dyDescent="0.25">
      <c r="A30" s="8" t="s">
        <v>188</v>
      </c>
      <c r="B30" s="19">
        <v>11794.640000000005</v>
      </c>
      <c r="C30" s="140">
        <v>10144.290000000001</v>
      </c>
      <c r="D30" s="214">
        <f t="shared" si="3"/>
        <v>5.8916029652306343E-3</v>
      </c>
      <c r="E30" s="215">
        <f t="shared" si="4"/>
        <v>4.9319605080857341E-3</v>
      </c>
      <c r="F30" s="52">
        <f t="shared" si="5"/>
        <v>-0.13992372806630837</v>
      </c>
      <c r="H30" s="19">
        <v>3915.1449999999995</v>
      </c>
      <c r="I30" s="140">
        <v>3442.3189999999995</v>
      </c>
      <c r="J30" s="214">
        <f t="shared" si="0"/>
        <v>7.1520359144806294E-3</v>
      </c>
      <c r="K30" s="215">
        <f t="shared" si="6"/>
        <v>6.3202316442170061E-3</v>
      </c>
      <c r="L30" s="52">
        <f t="shared" si="7"/>
        <v>-0.12076845174316662</v>
      </c>
      <c r="N30" s="40">
        <f t="shared" si="1"/>
        <v>3.3194272991799645</v>
      </c>
      <c r="O30" s="143">
        <f t="shared" si="2"/>
        <v>3.393356262488552</v>
      </c>
      <c r="P30" s="52">
        <f t="shared" si="8"/>
        <v>2.2271601889534098E-2</v>
      </c>
      <c r="Q30" s="2"/>
    </row>
    <row r="31" spans="1:17" ht="20.100000000000001" customHeight="1" x14ac:dyDescent="0.25">
      <c r="A31" s="8" t="s">
        <v>189</v>
      </c>
      <c r="B31" s="19">
        <v>10874.800000000003</v>
      </c>
      <c r="C31" s="140">
        <v>7746.3699999999981</v>
      </c>
      <c r="D31" s="214">
        <f t="shared" si="3"/>
        <v>5.4321288251519412E-3</v>
      </c>
      <c r="E31" s="215">
        <f t="shared" si="4"/>
        <v>3.7661374941982215E-3</v>
      </c>
      <c r="F31" s="52">
        <f t="shared" si="5"/>
        <v>-0.28767701474969692</v>
      </c>
      <c r="H31" s="19">
        <v>4135.4709999999995</v>
      </c>
      <c r="I31" s="140">
        <v>3254.3170000000009</v>
      </c>
      <c r="J31" s="214">
        <f t="shared" si="0"/>
        <v>7.5545189553115205E-3</v>
      </c>
      <c r="K31" s="215">
        <f t="shared" si="6"/>
        <v>5.9750526559895706E-3</v>
      </c>
      <c r="L31" s="52">
        <f t="shared" si="7"/>
        <v>-0.21307222321230126</v>
      </c>
      <c r="N31" s="40">
        <f t="shared" si="1"/>
        <v>3.8028018906094814</v>
      </c>
      <c r="O31" s="143">
        <f t="shared" si="2"/>
        <v>4.201086444360393</v>
      </c>
      <c r="P31" s="52">
        <f t="shared" si="8"/>
        <v>0.10473449977355458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172840.30999999959</v>
      </c>
      <c r="C32" s="140">
        <f>C33-SUM(C7:C31)</f>
        <v>183604.84999999893</v>
      </c>
      <c r="D32" s="214">
        <f t="shared" si="3"/>
        <v>8.6336376770073456E-2</v>
      </c>
      <c r="E32" s="215">
        <f t="shared" si="4"/>
        <v>8.9265179652099819E-2</v>
      </c>
      <c r="F32" s="52">
        <f t="shared" si="5"/>
        <v>6.2280263209429351E-2</v>
      </c>
      <c r="H32" s="19">
        <f>H33-SUM(H7:H31)</f>
        <v>46781.730999999971</v>
      </c>
      <c r="I32" s="140">
        <f>I33-SUM(I7:I31)</f>
        <v>47449.763999999908</v>
      </c>
      <c r="J32" s="214">
        <f t="shared" si="0"/>
        <v>8.5459062245094794E-2</v>
      </c>
      <c r="K32" s="215">
        <f t="shared" si="6"/>
        <v>8.7119613244277583E-2</v>
      </c>
      <c r="L32" s="52">
        <f t="shared" si="7"/>
        <v>1.4279783704453732E-2</v>
      </c>
      <c r="N32" s="40">
        <f t="shared" si="1"/>
        <v>2.7066447057402336</v>
      </c>
      <c r="O32" s="143">
        <f t="shared" si="2"/>
        <v>2.5843415356402719</v>
      </c>
      <c r="P32" s="52">
        <f t="shared" si="8"/>
        <v>-4.5186266908464931E-2</v>
      </c>
      <c r="Q32" s="2"/>
    </row>
    <row r="33" spans="1:17" ht="26.25" customHeight="1" thickBot="1" x14ac:dyDescent="0.3">
      <c r="A33" s="35" t="s">
        <v>18</v>
      </c>
      <c r="B33" s="36">
        <v>2001940.7399999991</v>
      </c>
      <c r="C33" s="148">
        <v>2056847.3699999989</v>
      </c>
      <c r="D33" s="251">
        <f>SUM(D7:D32)</f>
        <v>1.0000000000000002</v>
      </c>
      <c r="E33" s="252">
        <f>SUM(E7:E32)</f>
        <v>0.99999999999999967</v>
      </c>
      <c r="F33" s="57">
        <f t="shared" si="5"/>
        <v>2.7426700952196972E-2</v>
      </c>
      <c r="G33" s="56"/>
      <c r="H33" s="36">
        <v>547416.85400000005</v>
      </c>
      <c r="I33" s="148">
        <v>544650.7649999999</v>
      </c>
      <c r="J33" s="251">
        <f>SUM(J7:J32)</f>
        <v>0.99999999999999989</v>
      </c>
      <c r="K33" s="252">
        <f>SUM(K7:K32)</f>
        <v>1</v>
      </c>
      <c r="L33" s="57">
        <f t="shared" si="7"/>
        <v>-5.0529847223157523E-3</v>
      </c>
      <c r="M33" s="56"/>
      <c r="N33" s="37">
        <f t="shared" si="1"/>
        <v>2.734430860326067</v>
      </c>
      <c r="O33" s="150">
        <f t="shared" si="2"/>
        <v>2.6479882413443256</v>
      </c>
      <c r="P33" s="57">
        <f t="shared" si="8"/>
        <v>-3.1612654843806688E-2</v>
      </c>
      <c r="Q33" s="2"/>
    </row>
    <row r="35" spans="1:17" ht="15.75" thickBot="1" x14ac:dyDescent="0.3">
      <c r="L35" s="10"/>
    </row>
    <row r="36" spans="1:17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3"/>
      <c r="L36" s="130" t="s">
        <v>0</v>
      </c>
      <c r="N36" s="373" t="s">
        <v>22</v>
      </c>
      <c r="O36" s="363"/>
      <c r="P36" s="130" t="s">
        <v>0</v>
      </c>
    </row>
    <row r="37" spans="1:17" x14ac:dyDescent="0.25">
      <c r="A37" s="378"/>
      <c r="B37" s="368" t="str">
        <f>B5</f>
        <v>jan-jul</v>
      </c>
      <c r="C37" s="370"/>
      <c r="D37" s="368" t="str">
        <f>B37</f>
        <v>jan-jul</v>
      </c>
      <c r="E37" s="370"/>
      <c r="F37" s="131" t="str">
        <f>F5</f>
        <v>2025 / 2024</v>
      </c>
      <c r="H37" s="371" t="str">
        <f>B37</f>
        <v>jan-jul</v>
      </c>
      <c r="I37" s="370"/>
      <c r="J37" s="368" t="str">
        <f>H37</f>
        <v>jan-jul</v>
      </c>
      <c r="K37" s="370"/>
      <c r="L37" s="131" t="str">
        <f>F37</f>
        <v>2025 / 2024</v>
      </c>
      <c r="N37" s="371" t="str">
        <f>B37</f>
        <v>jan-jul</v>
      </c>
      <c r="O37" s="369"/>
      <c r="P37" s="131" t="str">
        <f>L37</f>
        <v>2025 / 2024</v>
      </c>
    </row>
    <row r="38" spans="1:17" ht="19.5" customHeight="1" thickBot="1" x14ac:dyDescent="0.3">
      <c r="A38" s="379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1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0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165</v>
      </c>
      <c r="B39" s="19">
        <v>197557.54999999996</v>
      </c>
      <c r="C39" s="147">
        <v>198179.03999999992</v>
      </c>
      <c r="D39" s="247">
        <f>B39/$B$62</f>
        <v>0.21470800457800182</v>
      </c>
      <c r="E39" s="246">
        <f>C39/$C$62</f>
        <v>0.20950491554002781</v>
      </c>
      <c r="F39" s="52">
        <f>(C39-B39)/B39</f>
        <v>3.1458681280465452E-3</v>
      </c>
      <c r="H39" s="39">
        <v>59961.650999999998</v>
      </c>
      <c r="I39" s="147">
        <v>60627.025000000023</v>
      </c>
      <c r="J39" s="250">
        <f>H39/$H$62</f>
        <v>0.25703777682985451</v>
      </c>
      <c r="K39" s="246">
        <f>I39/$I$62</f>
        <v>0.25496498119857464</v>
      </c>
      <c r="L39" s="52">
        <f>(I39-H39)/H39</f>
        <v>1.1096659096328506E-2</v>
      </c>
      <c r="N39" s="40">
        <f t="shared" ref="N39:N62" si="9">(H39/B39)*10</f>
        <v>3.0351485427917084</v>
      </c>
      <c r="O39" s="149">
        <f t="shared" ref="O39:O62" si="10">(I39/C39)*10</f>
        <v>3.059204696924561</v>
      </c>
      <c r="P39" s="52">
        <f>(O39-N39)/N39</f>
        <v>7.9258572665197712E-3</v>
      </c>
    </row>
    <row r="40" spans="1:17" ht="20.100000000000001" customHeight="1" x14ac:dyDescent="0.25">
      <c r="A40" s="38" t="s">
        <v>171</v>
      </c>
      <c r="B40" s="19">
        <v>127818.88999999994</v>
      </c>
      <c r="C40" s="140">
        <v>127424.56999999992</v>
      </c>
      <c r="D40" s="247">
        <f t="shared" ref="D40:D61" si="11">B40/$B$62</f>
        <v>0.13891516076847027</v>
      </c>
      <c r="E40" s="215">
        <f t="shared" ref="E40:E61" si="12">C40/$C$62</f>
        <v>0.13470684778559003</v>
      </c>
      <c r="F40" s="52">
        <f t="shared" ref="F40:F62" si="13">(C40-B40)/B40</f>
        <v>-3.0849900198634313E-3</v>
      </c>
      <c r="H40" s="19">
        <v>28228.269999999993</v>
      </c>
      <c r="I40" s="140">
        <v>28240.452999999994</v>
      </c>
      <c r="J40" s="247">
        <f t="shared" ref="J40:J62" si="14">H40/$H$62</f>
        <v>0.1210062038577436</v>
      </c>
      <c r="K40" s="215">
        <f t="shared" ref="K40:K62" si="15">I40/$I$62</f>
        <v>0.11876430631693087</v>
      </c>
      <c r="L40" s="52">
        <f t="shared" ref="L40:L62" si="16">(I40-H40)/H40</f>
        <v>4.3158861665985572E-4</v>
      </c>
      <c r="N40" s="40">
        <f t="shared" si="9"/>
        <v>2.2084583898358066</v>
      </c>
      <c r="O40" s="143">
        <f t="shared" si="10"/>
        <v>2.2162486402740078</v>
      </c>
      <c r="P40" s="52">
        <f t="shared" ref="P40:P62" si="17">(O40-N40)/N40</f>
        <v>3.5274608179420748E-3</v>
      </c>
    </row>
    <row r="41" spans="1:17" ht="20.100000000000001" customHeight="1" x14ac:dyDescent="0.25">
      <c r="A41" s="38" t="s">
        <v>172</v>
      </c>
      <c r="B41" s="19">
        <v>77803.429999999978</v>
      </c>
      <c r="C41" s="140">
        <v>77763.859999999986</v>
      </c>
      <c r="D41" s="247">
        <f t="shared" si="11"/>
        <v>8.4557736237487469E-2</v>
      </c>
      <c r="E41" s="215">
        <f t="shared" si="12"/>
        <v>8.2208042391196112E-2</v>
      </c>
      <c r="F41" s="52">
        <f t="shared" si="13"/>
        <v>-5.0858940280643723E-4</v>
      </c>
      <c r="H41" s="19">
        <v>26055.813999999966</v>
      </c>
      <c r="I41" s="140">
        <v>27113.382999999991</v>
      </c>
      <c r="J41" s="247">
        <f t="shared" si="14"/>
        <v>0.11169353065432087</v>
      </c>
      <c r="K41" s="215">
        <f t="shared" si="15"/>
        <v>0.11402445010001312</v>
      </c>
      <c r="L41" s="52">
        <f t="shared" si="16"/>
        <v>4.0588599534830357E-2</v>
      </c>
      <c r="N41" s="40">
        <f t="shared" si="9"/>
        <v>3.3489287040429931</v>
      </c>
      <c r="O41" s="143">
        <f t="shared" si="10"/>
        <v>3.4866302933007693</v>
      </c>
      <c r="P41" s="52">
        <f t="shared" si="17"/>
        <v>4.111810116815446E-2</v>
      </c>
    </row>
    <row r="42" spans="1:17" ht="20.100000000000001" customHeight="1" x14ac:dyDescent="0.25">
      <c r="A42" s="38" t="s">
        <v>173</v>
      </c>
      <c r="B42" s="19">
        <v>93288.550000000017</v>
      </c>
      <c r="C42" s="140">
        <v>95785.559999999939</v>
      </c>
      <c r="D42" s="247">
        <f t="shared" si="11"/>
        <v>0.10138715741552352</v>
      </c>
      <c r="E42" s="215">
        <f t="shared" si="12"/>
        <v>0.10125967739955881</v>
      </c>
      <c r="F42" s="52">
        <f t="shared" si="13"/>
        <v>2.6766521722118325E-2</v>
      </c>
      <c r="H42" s="19">
        <v>21417.217000000015</v>
      </c>
      <c r="I42" s="140">
        <v>22858.895999999997</v>
      </c>
      <c r="J42" s="247">
        <f t="shared" si="14"/>
        <v>9.180924393763891E-2</v>
      </c>
      <c r="K42" s="215">
        <f t="shared" si="15"/>
        <v>9.6132343436943671E-2</v>
      </c>
      <c r="L42" s="52">
        <f t="shared" si="16"/>
        <v>6.7314021238145963E-2</v>
      </c>
      <c r="N42" s="40">
        <f t="shared" si="9"/>
        <v>2.2958033970942857</v>
      </c>
      <c r="O42" s="143">
        <f t="shared" si="10"/>
        <v>2.3864657679090682</v>
      </c>
      <c r="P42" s="52">
        <f t="shared" si="17"/>
        <v>3.9490476810658308E-2</v>
      </c>
    </row>
    <row r="43" spans="1:17" ht="20.100000000000001" customHeight="1" x14ac:dyDescent="0.25">
      <c r="A43" s="38" t="s">
        <v>174</v>
      </c>
      <c r="B43" s="19">
        <v>57190.549999999974</v>
      </c>
      <c r="C43" s="140">
        <v>63736.939999999966</v>
      </c>
      <c r="D43" s="247">
        <f t="shared" si="11"/>
        <v>6.2155401660014716E-2</v>
      </c>
      <c r="E43" s="215">
        <f t="shared" si="12"/>
        <v>6.7379487919004041E-2</v>
      </c>
      <c r="F43" s="52">
        <f t="shared" si="13"/>
        <v>0.11446628857389893</v>
      </c>
      <c r="H43" s="19">
        <v>21248.454000000012</v>
      </c>
      <c r="I43" s="140">
        <v>22476.958999999995</v>
      </c>
      <c r="J43" s="247">
        <f t="shared" si="14"/>
        <v>9.1085807114140882E-2</v>
      </c>
      <c r="K43" s="215">
        <f t="shared" si="15"/>
        <v>9.4526119809377571E-2</v>
      </c>
      <c r="L43" s="52">
        <f t="shared" si="16"/>
        <v>5.7816206299055081E-2</v>
      </c>
      <c r="N43" s="40">
        <f t="shared" si="9"/>
        <v>3.7153785022175905</v>
      </c>
      <c r="O43" s="143">
        <f t="shared" si="10"/>
        <v>3.5265199427521949</v>
      </c>
      <c r="P43" s="52">
        <f t="shared" si="17"/>
        <v>-5.0831579972988462E-2</v>
      </c>
    </row>
    <row r="44" spans="1:17" ht="20.100000000000001" customHeight="1" x14ac:dyDescent="0.25">
      <c r="A44" s="38" t="s">
        <v>175</v>
      </c>
      <c r="B44" s="19">
        <v>158938.41999999984</v>
      </c>
      <c r="C44" s="140">
        <v>182060.76999999996</v>
      </c>
      <c r="D44" s="247">
        <f t="shared" si="11"/>
        <v>0.17273625335493556</v>
      </c>
      <c r="E44" s="215">
        <f t="shared" si="12"/>
        <v>0.19246549101258356</v>
      </c>
      <c r="F44" s="52">
        <f t="shared" si="13"/>
        <v>0.14547992864154649</v>
      </c>
      <c r="H44" s="19">
        <v>17466.508999999987</v>
      </c>
      <c r="I44" s="140">
        <v>20411.517000000003</v>
      </c>
      <c r="J44" s="247">
        <f t="shared" si="14"/>
        <v>7.4873732918705693E-2</v>
      </c>
      <c r="K44" s="215">
        <f t="shared" si="15"/>
        <v>8.5839970675443591E-2</v>
      </c>
      <c r="L44" s="52">
        <f t="shared" si="16"/>
        <v>0.16860885022874453</v>
      </c>
      <c r="N44" s="40">
        <f t="shared" si="9"/>
        <v>1.0989481964146872</v>
      </c>
      <c r="O44" s="143">
        <f t="shared" si="10"/>
        <v>1.1211375740089427</v>
      </c>
      <c r="P44" s="52">
        <f t="shared" si="17"/>
        <v>2.0191468229938555E-2</v>
      </c>
    </row>
    <row r="45" spans="1:17" ht="20.100000000000001" customHeight="1" x14ac:dyDescent="0.25">
      <c r="A45" s="38" t="s">
        <v>178</v>
      </c>
      <c r="B45" s="19">
        <v>57652.519999999982</v>
      </c>
      <c r="C45" s="140">
        <v>55954.369999999988</v>
      </c>
      <c r="D45" s="247">
        <f t="shared" si="11"/>
        <v>6.265747640671461E-2</v>
      </c>
      <c r="E45" s="215">
        <f t="shared" si="12"/>
        <v>5.9152146266050476E-2</v>
      </c>
      <c r="F45" s="52">
        <f t="shared" si="13"/>
        <v>-2.9454913679401954E-2</v>
      </c>
      <c r="H45" s="19">
        <v>14018.698999999999</v>
      </c>
      <c r="I45" s="140">
        <v>13785.144999999995</v>
      </c>
      <c r="J45" s="247">
        <f t="shared" si="14"/>
        <v>6.0093996161094773E-2</v>
      </c>
      <c r="K45" s="215">
        <f t="shared" si="15"/>
        <v>5.7972978811753048E-2</v>
      </c>
      <c r="L45" s="52">
        <f t="shared" si="16"/>
        <v>-1.666017652565361E-2</v>
      </c>
      <c r="N45" s="40">
        <f t="shared" si="9"/>
        <v>2.4315847772135553</v>
      </c>
      <c r="O45" s="143">
        <f t="shared" si="10"/>
        <v>2.4636404627556345</v>
      </c>
      <c r="P45" s="52">
        <f t="shared" si="17"/>
        <v>1.3183042533607687E-2</v>
      </c>
    </row>
    <row r="46" spans="1:17" ht="20.100000000000001" customHeight="1" x14ac:dyDescent="0.25">
      <c r="A46" s="38" t="s">
        <v>179</v>
      </c>
      <c r="B46" s="19">
        <v>27349.429999999993</v>
      </c>
      <c r="C46" s="140">
        <v>24078.71</v>
      </c>
      <c r="D46" s="247">
        <f t="shared" si="11"/>
        <v>2.9723700975466342E-2</v>
      </c>
      <c r="E46" s="215">
        <f t="shared" si="12"/>
        <v>2.545480140010177E-2</v>
      </c>
      <c r="F46" s="52">
        <f t="shared" si="13"/>
        <v>-0.11959006092631527</v>
      </c>
      <c r="H46" s="19">
        <v>10604.395000000002</v>
      </c>
      <c r="I46" s="140">
        <v>8733.6750000000029</v>
      </c>
      <c r="J46" s="247">
        <f t="shared" si="14"/>
        <v>4.5457889667274598E-2</v>
      </c>
      <c r="K46" s="215">
        <f t="shared" si="15"/>
        <v>3.672918607121925E-2</v>
      </c>
      <c r="L46" s="52">
        <f t="shared" si="16"/>
        <v>-0.17640987533942284</v>
      </c>
      <c r="N46" s="40">
        <f t="shared" si="9"/>
        <v>3.8773733127162084</v>
      </c>
      <c r="O46" s="143">
        <f t="shared" si="10"/>
        <v>3.6271357560267985</v>
      </c>
      <c r="P46" s="52">
        <f t="shared" si="17"/>
        <v>-6.4537906594841529E-2</v>
      </c>
    </row>
    <row r="47" spans="1:17" ht="20.100000000000001" customHeight="1" x14ac:dyDescent="0.25">
      <c r="A47" s="38" t="s">
        <v>182</v>
      </c>
      <c r="B47" s="19">
        <v>26875.81</v>
      </c>
      <c r="C47" s="140">
        <v>30145.990000000005</v>
      </c>
      <c r="D47" s="247">
        <f t="shared" si="11"/>
        <v>2.9208964863744812E-2</v>
      </c>
      <c r="E47" s="215">
        <f t="shared" si="12"/>
        <v>3.1868824719407898E-2</v>
      </c>
      <c r="F47" s="52">
        <f t="shared" si="13"/>
        <v>0.12167744897735189</v>
      </c>
      <c r="H47" s="19">
        <v>6673.4180000000042</v>
      </c>
      <c r="I47" s="140">
        <v>6764.2519999999986</v>
      </c>
      <c r="J47" s="247">
        <f t="shared" si="14"/>
        <v>2.8606959581155215E-2</v>
      </c>
      <c r="K47" s="215">
        <f t="shared" si="15"/>
        <v>2.8446841717904181E-2</v>
      </c>
      <c r="L47" s="52">
        <f t="shared" si="16"/>
        <v>1.361131582046776E-2</v>
      </c>
      <c r="N47" s="40">
        <f t="shared" si="9"/>
        <v>2.4830574408734112</v>
      </c>
      <c r="O47" s="143">
        <f t="shared" si="10"/>
        <v>2.2438314349603372</v>
      </c>
      <c r="P47" s="52">
        <f t="shared" si="17"/>
        <v>-9.6343323346127122E-2</v>
      </c>
    </row>
    <row r="48" spans="1:17" ht="20.100000000000001" customHeight="1" x14ac:dyDescent="0.25">
      <c r="A48" s="38" t="s">
        <v>183</v>
      </c>
      <c r="B48" s="19">
        <v>33479.359999999986</v>
      </c>
      <c r="C48" s="140">
        <v>28357.87</v>
      </c>
      <c r="D48" s="247">
        <f t="shared" si="11"/>
        <v>3.6385785206126363E-2</v>
      </c>
      <c r="E48" s="215">
        <f t="shared" si="12"/>
        <v>2.9978514172059219E-2</v>
      </c>
      <c r="F48" s="52">
        <f t="shared" si="13"/>
        <v>-0.15297454909532288</v>
      </c>
      <c r="H48" s="19">
        <v>7551.672999999998</v>
      </c>
      <c r="I48" s="140">
        <v>6337.4740000000002</v>
      </c>
      <c r="J48" s="247">
        <f t="shared" si="14"/>
        <v>3.2371777742844964E-2</v>
      </c>
      <c r="K48" s="215">
        <f t="shared" si="15"/>
        <v>2.6652040723694672E-2</v>
      </c>
      <c r="L48" s="52">
        <f t="shared" si="16"/>
        <v>-0.16078543125476938</v>
      </c>
      <c r="N48" s="40">
        <f t="shared" si="9"/>
        <v>2.2556204778108069</v>
      </c>
      <c r="O48" s="143">
        <f t="shared" si="10"/>
        <v>2.2348201751400936</v>
      </c>
      <c r="P48" s="52">
        <f t="shared" si="17"/>
        <v>-9.2215436396911286E-3</v>
      </c>
    </row>
    <row r="49" spans="1:16" ht="20.100000000000001" customHeight="1" x14ac:dyDescent="0.25">
      <c r="A49" s="38" t="s">
        <v>184</v>
      </c>
      <c r="B49" s="19">
        <v>15509.71</v>
      </c>
      <c r="C49" s="140">
        <v>13871.189999999999</v>
      </c>
      <c r="D49" s="247">
        <f t="shared" si="11"/>
        <v>1.6856145896137511E-2</v>
      </c>
      <c r="E49" s="215">
        <f t="shared" si="12"/>
        <v>1.4663924547165428E-2</v>
      </c>
      <c r="F49" s="52">
        <f t="shared" si="13"/>
        <v>-0.10564478639510348</v>
      </c>
      <c r="H49" s="19">
        <v>5516.9210000000003</v>
      </c>
      <c r="I49" s="140">
        <v>5121.7120000000004</v>
      </c>
      <c r="J49" s="247">
        <f t="shared" si="14"/>
        <v>2.364940066086469E-2</v>
      </c>
      <c r="K49" s="215">
        <f t="shared" si="15"/>
        <v>2.1539193186281426E-2</v>
      </c>
      <c r="L49" s="52">
        <f t="shared" si="16"/>
        <v>-7.1635791050841544E-2</v>
      </c>
      <c r="N49" s="40">
        <f t="shared" si="9"/>
        <v>3.5570755352614594</v>
      </c>
      <c r="O49" s="143">
        <f t="shared" si="10"/>
        <v>3.6923378599817323</v>
      </c>
      <c r="P49" s="52">
        <f t="shared" si="17"/>
        <v>3.8026272812992305E-2</v>
      </c>
    </row>
    <row r="50" spans="1:16" ht="20.100000000000001" customHeight="1" x14ac:dyDescent="0.25">
      <c r="A50" s="38" t="s">
        <v>188</v>
      </c>
      <c r="B50" s="19">
        <v>11794.640000000005</v>
      </c>
      <c r="C50" s="140">
        <v>10144.290000000001</v>
      </c>
      <c r="D50" s="247">
        <f t="shared" si="11"/>
        <v>1.2818561574163504E-2</v>
      </c>
      <c r="E50" s="215">
        <f t="shared" si="12"/>
        <v>1.0724033276493567E-2</v>
      </c>
      <c r="F50" s="52">
        <f t="shared" si="13"/>
        <v>-0.13992372806630837</v>
      </c>
      <c r="H50" s="19">
        <v>3915.1449999999995</v>
      </c>
      <c r="I50" s="140">
        <v>3442.3189999999995</v>
      </c>
      <c r="J50" s="247">
        <f t="shared" si="14"/>
        <v>1.6783063007496584E-2</v>
      </c>
      <c r="K50" s="215">
        <f t="shared" si="15"/>
        <v>1.4476560562133731E-2</v>
      </c>
      <c r="L50" s="52">
        <f t="shared" si="16"/>
        <v>-0.12076845174316662</v>
      </c>
      <c r="N50" s="40">
        <f t="shared" si="9"/>
        <v>3.3194272991799645</v>
      </c>
      <c r="O50" s="143">
        <f t="shared" si="10"/>
        <v>3.393356262488552</v>
      </c>
      <c r="P50" s="52">
        <f t="shared" si="17"/>
        <v>2.2271601889534098E-2</v>
      </c>
    </row>
    <row r="51" spans="1:16" ht="20.100000000000001" customHeight="1" x14ac:dyDescent="0.25">
      <c r="A51" s="38" t="s">
        <v>190</v>
      </c>
      <c r="B51" s="19">
        <v>7962.59</v>
      </c>
      <c r="C51" s="140">
        <v>11456.949999999999</v>
      </c>
      <c r="D51" s="247">
        <f t="shared" si="11"/>
        <v>8.6538419319978008E-3</v>
      </c>
      <c r="E51" s="215">
        <f t="shared" si="12"/>
        <v>1.2111711420624111E-2</v>
      </c>
      <c r="F51" s="52">
        <f t="shared" si="13"/>
        <v>0.43884715902740173</v>
      </c>
      <c r="H51" s="19">
        <v>2010.2359999999996</v>
      </c>
      <c r="I51" s="140">
        <v>3040.9619999999991</v>
      </c>
      <c r="J51" s="247">
        <f t="shared" si="14"/>
        <v>8.6172842763008531E-3</v>
      </c>
      <c r="K51" s="215">
        <f t="shared" si="15"/>
        <v>1.2788666756377694E-2</v>
      </c>
      <c r="L51" s="52">
        <f t="shared" si="16"/>
        <v>0.51273880280723239</v>
      </c>
      <c r="N51" s="40">
        <f t="shared" si="9"/>
        <v>2.5246006638543483</v>
      </c>
      <c r="O51" s="143">
        <f t="shared" si="10"/>
        <v>2.6542509132011567</v>
      </c>
      <c r="P51" s="52">
        <f t="shared" si="17"/>
        <v>5.1354755309645381E-2</v>
      </c>
    </row>
    <row r="52" spans="1:16" ht="20.100000000000001" customHeight="1" x14ac:dyDescent="0.25">
      <c r="A52" s="38" t="s">
        <v>191</v>
      </c>
      <c r="B52" s="19">
        <v>5985.3500000000013</v>
      </c>
      <c r="C52" s="140">
        <v>8811.0600000000049</v>
      </c>
      <c r="D52" s="247">
        <f t="shared" si="11"/>
        <v>6.5049528868977354E-3</v>
      </c>
      <c r="E52" s="215">
        <f t="shared" si="12"/>
        <v>9.3146095627374085E-3</v>
      </c>
      <c r="F52" s="52">
        <f t="shared" si="13"/>
        <v>0.47210438821455775</v>
      </c>
      <c r="H52" s="19">
        <v>1903.3900000000003</v>
      </c>
      <c r="I52" s="140">
        <v>2842.288</v>
      </c>
      <c r="J52" s="247">
        <f t="shared" si="14"/>
        <v>8.1592672296527807E-3</v>
      </c>
      <c r="K52" s="215">
        <f t="shared" si="15"/>
        <v>1.1953149713035301E-2</v>
      </c>
      <c r="L52" s="52">
        <f t="shared" si="16"/>
        <v>0.49327673256663085</v>
      </c>
      <c r="N52" s="40">
        <f t="shared" ref="N52" si="18">(H52/B52)*10</f>
        <v>3.1800813653336895</v>
      </c>
      <c r="O52" s="143">
        <f t="shared" ref="O52" si="19">(I52/C52)*10</f>
        <v>3.2258184599809763</v>
      </c>
      <c r="P52" s="52">
        <f t="shared" ref="P52" si="20">(O52-N52)/N52</f>
        <v>1.4382366170208846E-2</v>
      </c>
    </row>
    <row r="53" spans="1:16" ht="20.100000000000001" customHeight="1" x14ac:dyDescent="0.25">
      <c r="A53" s="38" t="s">
        <v>192</v>
      </c>
      <c r="B53" s="19">
        <v>2546.04</v>
      </c>
      <c r="C53" s="140">
        <v>2966.420000000001</v>
      </c>
      <c r="D53" s="247">
        <f t="shared" si="11"/>
        <v>2.7670679656422946E-3</v>
      </c>
      <c r="E53" s="215">
        <f t="shared" si="12"/>
        <v>3.1359500558497495E-3</v>
      </c>
      <c r="F53" s="52">
        <f t="shared" si="13"/>
        <v>0.16511131011296012</v>
      </c>
      <c r="H53" s="19">
        <v>1191.9930000000002</v>
      </c>
      <c r="I53" s="140">
        <v>1394.2610000000006</v>
      </c>
      <c r="J53" s="247">
        <f t="shared" si="14"/>
        <v>5.109719722639872E-3</v>
      </c>
      <c r="K53" s="215">
        <f t="shared" si="15"/>
        <v>5.8635192746288624E-3</v>
      </c>
      <c r="L53" s="52">
        <f t="shared" si="16"/>
        <v>0.16968891595839947</v>
      </c>
      <c r="N53" s="40">
        <f t="shared" si="9"/>
        <v>4.6817528397040116</v>
      </c>
      <c r="O53" s="143">
        <f t="shared" si="10"/>
        <v>4.7001469785128211</v>
      </c>
      <c r="P53" s="52">
        <f t="shared" si="17"/>
        <v>3.9289000164247218E-3</v>
      </c>
    </row>
    <row r="54" spans="1:16" ht="20.100000000000001" customHeight="1" x14ac:dyDescent="0.25">
      <c r="A54" s="38" t="s">
        <v>193</v>
      </c>
      <c r="B54" s="19">
        <v>5153.12</v>
      </c>
      <c r="C54" s="140">
        <v>4661.6799999999985</v>
      </c>
      <c r="D54" s="247">
        <f t="shared" si="11"/>
        <v>5.6004749631233686E-3</v>
      </c>
      <c r="E54" s="215">
        <f t="shared" si="12"/>
        <v>4.9280936807173806E-3</v>
      </c>
      <c r="F54" s="52">
        <f t="shared" si="13"/>
        <v>-9.5367466699786033E-2</v>
      </c>
      <c r="H54" s="19">
        <v>977.23500000000013</v>
      </c>
      <c r="I54" s="140">
        <v>921</v>
      </c>
      <c r="J54" s="247">
        <f t="shared" si="14"/>
        <v>4.1891160041661116E-3</v>
      </c>
      <c r="K54" s="215">
        <f t="shared" si="15"/>
        <v>3.8732355361967234E-3</v>
      </c>
      <c r="L54" s="52">
        <f t="shared" si="16"/>
        <v>-5.7545012202796786E-2</v>
      </c>
      <c r="N54" s="40">
        <f t="shared" ref="N54" si="21">(H54/B54)*10</f>
        <v>1.8963948054770705</v>
      </c>
      <c r="O54" s="143">
        <f t="shared" ref="O54" si="22">(I54/C54)*10</f>
        <v>1.9756825865353269</v>
      </c>
      <c r="P54" s="52">
        <f t="shared" ref="P54" si="23">(O54-N54)/N54</f>
        <v>4.1809743851470953E-2</v>
      </c>
    </row>
    <row r="55" spans="1:16" ht="20.100000000000001" customHeight="1" x14ac:dyDescent="0.25">
      <c r="A55" s="38" t="s">
        <v>194</v>
      </c>
      <c r="B55" s="19">
        <v>4051.7799999999984</v>
      </c>
      <c r="C55" s="140">
        <v>3368.690000000001</v>
      </c>
      <c r="D55" s="247">
        <f t="shared" si="11"/>
        <v>4.4035249414110271E-3</v>
      </c>
      <c r="E55" s="215">
        <f t="shared" si="12"/>
        <v>3.5612096714694791E-3</v>
      </c>
      <c r="F55" s="52">
        <f t="shared" si="13"/>
        <v>-0.16859010114073264</v>
      </c>
      <c r="H55" s="19">
        <v>1217.2140000000002</v>
      </c>
      <c r="I55" s="140">
        <v>911.71599999999967</v>
      </c>
      <c r="J55" s="247">
        <f t="shared" si="14"/>
        <v>5.2178346537885452E-3</v>
      </c>
      <c r="K55" s="215">
        <f t="shared" si="15"/>
        <v>3.8341919762422696E-3</v>
      </c>
      <c r="L55" s="52">
        <f t="shared" si="16"/>
        <v>-0.25098133935363909</v>
      </c>
      <c r="N55" s="40">
        <f t="shared" ref="N55" si="24">(H55/B55)*10</f>
        <v>3.0041463258123606</v>
      </c>
      <c r="O55" s="143">
        <f t="shared" ref="O55" si="25">(I55/C55)*10</f>
        <v>2.7064407826187606</v>
      </c>
      <c r="P55" s="52">
        <f t="shared" ref="P55" si="26">(O55-N55)/N55</f>
        <v>-9.9098216566763431E-2</v>
      </c>
    </row>
    <row r="56" spans="1:16" ht="20.100000000000001" customHeight="1" x14ac:dyDescent="0.25">
      <c r="A56" s="38" t="s">
        <v>195</v>
      </c>
      <c r="B56" s="19">
        <v>2940.6200000000003</v>
      </c>
      <c r="C56" s="140">
        <v>1936.1999999999991</v>
      </c>
      <c r="D56" s="247">
        <f t="shared" si="11"/>
        <v>3.195902421457261E-3</v>
      </c>
      <c r="E56" s="215">
        <f t="shared" si="12"/>
        <v>2.0468532770599847E-3</v>
      </c>
      <c r="F56" s="52">
        <f t="shared" si="13"/>
        <v>-0.34156742455672651</v>
      </c>
      <c r="H56" s="19">
        <v>1128.0189999999996</v>
      </c>
      <c r="I56" s="140">
        <v>875.99199999999996</v>
      </c>
      <c r="J56" s="247">
        <f t="shared" si="14"/>
        <v>4.8354821981442028E-3</v>
      </c>
      <c r="K56" s="215">
        <f t="shared" si="15"/>
        <v>3.6839558564864708E-3</v>
      </c>
      <c r="L56" s="52">
        <f t="shared" si="16"/>
        <v>-0.2234244281346322</v>
      </c>
      <c r="N56" s="40">
        <f t="shared" ref="N56" si="27">(H56/B56)*10</f>
        <v>3.8359903693778841</v>
      </c>
      <c r="O56" s="143">
        <f t="shared" ref="O56" si="28">(I56/C56)*10</f>
        <v>4.5242846813345752</v>
      </c>
      <c r="P56" s="52">
        <f t="shared" ref="P56" si="29">(O56-N56)/N56</f>
        <v>0.17943066735809293</v>
      </c>
    </row>
    <row r="57" spans="1:16" ht="20.100000000000001" customHeight="1" x14ac:dyDescent="0.25">
      <c r="A57" s="38" t="s">
        <v>196</v>
      </c>
      <c r="B57" s="19">
        <v>3699.17</v>
      </c>
      <c r="C57" s="140">
        <v>2067.2199999999989</v>
      </c>
      <c r="D57" s="247">
        <f t="shared" si="11"/>
        <v>4.0203040040474643E-3</v>
      </c>
      <c r="E57" s="215">
        <f t="shared" si="12"/>
        <v>2.185361032643292E-3</v>
      </c>
      <c r="F57" s="52">
        <f t="shared" si="13"/>
        <v>-0.44116653195176248</v>
      </c>
      <c r="H57" s="19">
        <v>1014.1459999999998</v>
      </c>
      <c r="I57" s="140">
        <v>665.88199999999995</v>
      </c>
      <c r="J57" s="247">
        <f t="shared" si="14"/>
        <v>4.3473424909679292E-3</v>
      </c>
      <c r="K57" s="215">
        <f t="shared" si="15"/>
        <v>2.8003450872027646E-3</v>
      </c>
      <c r="L57" s="52">
        <f t="shared" ref="L57:L58" si="30">(I57-H57)/H57</f>
        <v>-0.3434061762310357</v>
      </c>
      <c r="N57" s="40">
        <f t="shared" ref="N57:N58" si="31">(H57/B57)*10</f>
        <v>2.7415501315159885</v>
      </c>
      <c r="O57" s="143">
        <f t="shared" ref="O57:O58" si="32">(I57/C57)*10</f>
        <v>3.2211472412225128</v>
      </c>
      <c r="P57" s="52">
        <f t="shared" ref="P57:P58" si="33">(O57-N57)/N57</f>
        <v>0.17493647268865467</v>
      </c>
    </row>
    <row r="58" spans="1:16" ht="20.100000000000001" customHeight="1" x14ac:dyDescent="0.25">
      <c r="A58" s="38" t="s">
        <v>197</v>
      </c>
      <c r="B58" s="19">
        <v>773.65000000000009</v>
      </c>
      <c r="C58" s="140">
        <v>949.73999999999967</v>
      </c>
      <c r="D58" s="247">
        <f t="shared" si="11"/>
        <v>8.4081245055818508E-4</v>
      </c>
      <c r="E58" s="215">
        <f t="shared" si="12"/>
        <v>1.0040173697732416E-3</v>
      </c>
      <c r="F58" s="52">
        <f t="shared" si="13"/>
        <v>0.2276093840884115</v>
      </c>
      <c r="H58" s="19">
        <v>272.72499999999997</v>
      </c>
      <c r="I58" s="140">
        <v>288.84300000000002</v>
      </c>
      <c r="J58" s="247">
        <f t="shared" si="14"/>
        <v>1.1690910192903472E-3</v>
      </c>
      <c r="K58" s="215">
        <f t="shared" si="15"/>
        <v>1.214719839285201E-3</v>
      </c>
      <c r="L58" s="52">
        <f t="shared" si="30"/>
        <v>5.9099825831882127E-2</v>
      </c>
      <c r="N58" s="40">
        <f t="shared" si="31"/>
        <v>3.5251728817940919</v>
      </c>
      <c r="O58" s="143">
        <f t="shared" si="32"/>
        <v>3.0412849832585778</v>
      </c>
      <c r="P58" s="52">
        <f t="shared" si="33"/>
        <v>-0.13726643054432144</v>
      </c>
    </row>
    <row r="59" spans="1:16" ht="20.100000000000001" customHeight="1" x14ac:dyDescent="0.25">
      <c r="A59" s="38" t="s">
        <v>198</v>
      </c>
      <c r="B59" s="19">
        <v>588.28</v>
      </c>
      <c r="C59" s="140">
        <v>688.29</v>
      </c>
      <c r="D59" s="247">
        <f t="shared" si="11"/>
        <v>6.3935002703337295E-4</v>
      </c>
      <c r="E59" s="215">
        <f t="shared" si="12"/>
        <v>7.2762557693813526E-4</v>
      </c>
      <c r="F59" s="52">
        <f t="shared" si="13"/>
        <v>0.17000407968994355</v>
      </c>
      <c r="H59" s="19">
        <v>223.90599999999998</v>
      </c>
      <c r="I59" s="140">
        <v>266.43200000000002</v>
      </c>
      <c r="J59" s="247">
        <f t="shared" si="14"/>
        <v>9.5981847562645335E-4</v>
      </c>
      <c r="K59" s="215">
        <f t="shared" si="15"/>
        <v>1.1204711079044142E-3</v>
      </c>
      <c r="L59" s="52">
        <f t="shared" si="16"/>
        <v>0.18992791617911106</v>
      </c>
      <c r="N59" s="40">
        <f t="shared" si="9"/>
        <v>3.8061127354321069</v>
      </c>
      <c r="O59" s="143">
        <f t="shared" si="10"/>
        <v>3.8709264990047805</v>
      </c>
      <c r="P59" s="52">
        <f t="shared" si="17"/>
        <v>1.7028860698030598E-2</v>
      </c>
    </row>
    <row r="60" spans="1:16" ht="20.100000000000001" customHeight="1" x14ac:dyDescent="0.25">
      <c r="A60" s="38" t="s">
        <v>199</v>
      </c>
      <c r="B60" s="19">
        <v>210.37</v>
      </c>
      <c r="C60" s="140">
        <v>663.55999999999972</v>
      </c>
      <c r="D60" s="247">
        <f t="shared" si="11"/>
        <v>2.2863273473007869E-4</v>
      </c>
      <c r="E60" s="215">
        <f t="shared" si="12"/>
        <v>7.014822645005287E-4</v>
      </c>
      <c r="F60" s="52">
        <f t="shared" si="13"/>
        <v>2.1542520321338579</v>
      </c>
      <c r="H60" s="19">
        <v>126.55200000000002</v>
      </c>
      <c r="I60" s="140">
        <v>232.75699999999998</v>
      </c>
      <c r="J60" s="247">
        <f t="shared" si="14"/>
        <v>5.4249081189195001E-4</v>
      </c>
      <c r="K60" s="215">
        <f t="shared" si="15"/>
        <v>9.788519909864719E-4</v>
      </c>
      <c r="L60" s="52">
        <f t="shared" si="16"/>
        <v>0.839220241481762</v>
      </c>
      <c r="N60" s="40">
        <f t="shared" si="9"/>
        <v>6.015686647335647</v>
      </c>
      <c r="O60" s="143">
        <f t="shared" si="10"/>
        <v>3.5077008861293639</v>
      </c>
      <c r="P60" s="52">
        <f t="shared" si="17"/>
        <v>-0.41690764633112531</v>
      </c>
    </row>
    <row r="61" spans="1:16" ht="20.100000000000001" customHeight="1" thickBot="1" x14ac:dyDescent="0.3">
      <c r="A61" s="8" t="s">
        <v>17</v>
      </c>
      <c r="B61" s="196">
        <f>B62-SUM(B39:B60)</f>
        <v>952.13000000000466</v>
      </c>
      <c r="C61" s="142">
        <f>C62-SUM(C39:C60)</f>
        <v>866.84000000008382</v>
      </c>
      <c r="D61" s="247">
        <f t="shared" si="11"/>
        <v>1.0347867363148305E-3</v>
      </c>
      <c r="E61" s="215">
        <f t="shared" si="12"/>
        <v>9.1637965844791332E-4</v>
      </c>
      <c r="F61" s="52">
        <f t="shared" si="13"/>
        <v>-8.9578103830275715E-2</v>
      </c>
      <c r="H61" s="19">
        <f>H62-SUM(H39:H60)</f>
        <v>555.94499999997788</v>
      </c>
      <c r="I61" s="140">
        <f>I62-SUM(I39:I60)</f>
        <v>432.75100000001839</v>
      </c>
      <c r="J61" s="247">
        <f t="shared" si="14"/>
        <v>2.3831709843958062E-3</v>
      </c>
      <c r="K61" s="215">
        <f t="shared" si="15"/>
        <v>1.8199202513840818E-3</v>
      </c>
      <c r="L61" s="52">
        <f t="shared" si="16"/>
        <v>-0.22159386270218168</v>
      </c>
      <c r="N61" s="40">
        <f t="shared" si="9"/>
        <v>5.8389610662406932</v>
      </c>
      <c r="O61" s="143">
        <f t="shared" si="10"/>
        <v>4.9922823127679452</v>
      </c>
      <c r="P61" s="52">
        <f t="shared" si="17"/>
        <v>-0.14500503494842901</v>
      </c>
    </row>
    <row r="62" spans="1:16" s="1" customFormat="1" ht="26.25" customHeight="1" thickBot="1" x14ac:dyDescent="0.3">
      <c r="A62" s="12" t="s">
        <v>18</v>
      </c>
      <c r="B62" s="17">
        <v>920121.95999999973</v>
      </c>
      <c r="C62" s="145">
        <v>945939.80999999982</v>
      </c>
      <c r="D62" s="253">
        <f>SUM(D39:D61)</f>
        <v>1.0000000000000002</v>
      </c>
      <c r="E62" s="254">
        <f>SUM(E39:E61)</f>
        <v>1</v>
      </c>
      <c r="F62" s="57">
        <f t="shared" si="13"/>
        <v>2.805916076603595E-2</v>
      </c>
      <c r="H62" s="17">
        <v>233279.52699999991</v>
      </c>
      <c r="I62" s="145">
        <v>237785.69400000002</v>
      </c>
      <c r="J62" s="253">
        <f t="shared" si="14"/>
        <v>1</v>
      </c>
      <c r="K62" s="254">
        <f t="shared" si="15"/>
        <v>1</v>
      </c>
      <c r="L62" s="57">
        <f t="shared" si="16"/>
        <v>1.9316598665771921E-2</v>
      </c>
      <c r="N62" s="37">
        <f t="shared" si="9"/>
        <v>2.5353109385629704</v>
      </c>
      <c r="O62" s="150">
        <f t="shared" si="10"/>
        <v>2.5137507850525931</v>
      </c>
      <c r="P62" s="57">
        <f t="shared" si="17"/>
        <v>-8.5039484437351692E-3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B37</f>
        <v>jan-jul</v>
      </c>
      <c r="C66" s="370"/>
      <c r="D66" s="368" t="str">
        <f>B66</f>
        <v>jan-jul</v>
      </c>
      <c r="E66" s="370"/>
      <c r="F66" s="131" t="str">
        <f>F37</f>
        <v>2025 / 2024</v>
      </c>
      <c r="H66" s="371" t="str">
        <f>B66</f>
        <v>jan-jul</v>
      </c>
      <c r="I66" s="370"/>
      <c r="J66" s="368" t="str">
        <f>B66</f>
        <v>jan-jul</v>
      </c>
      <c r="K66" s="369"/>
      <c r="L66" s="131" t="str">
        <f>F66</f>
        <v>2025 / 2024</v>
      </c>
      <c r="N66" s="371" t="str">
        <f>B66</f>
        <v>jan-jul</v>
      </c>
      <c r="O66" s="369"/>
      <c r="P66" s="131" t="str">
        <f>L66</f>
        <v>2025 / 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1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"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166</v>
      </c>
      <c r="B68" s="39">
        <v>144679.21999999991</v>
      </c>
      <c r="C68" s="147">
        <v>140490.91000000003</v>
      </c>
      <c r="D68" s="247">
        <f>B68/$B$96</f>
        <v>0.13373702016894176</v>
      </c>
      <c r="E68" s="246">
        <f>C68/$C$96</f>
        <v>0.12646498687973642</v>
      </c>
      <c r="F68" s="61">
        <f>(C68-B68)/B68</f>
        <v>-2.8948939592015246E-2</v>
      </c>
      <c r="H68" s="19">
        <v>60786.536000000051</v>
      </c>
      <c r="I68" s="147">
        <v>55581.599000000002</v>
      </c>
      <c r="J68" s="245">
        <f>H68/$H$96</f>
        <v>0.19350306625611563</v>
      </c>
      <c r="K68" s="246">
        <f>I68/$I$96</f>
        <v>0.1811271606079923</v>
      </c>
      <c r="L68" s="58">
        <f>(I68-H68)/H68</f>
        <v>-8.5626478205634959E-2</v>
      </c>
      <c r="N68" s="41">
        <f t="shared" ref="N68:N96" si="34">(H68/B68)*10</f>
        <v>4.201469706568786</v>
      </c>
      <c r="O68" s="149">
        <f t="shared" ref="O68:O96" si="35">(I68/C68)*10</f>
        <v>3.9562416529297155</v>
      </c>
      <c r="P68" s="61">
        <f>(O68-N68)/N68</f>
        <v>-5.8367207374045521E-2</v>
      </c>
    </row>
    <row r="69" spans="1:16" ht="20.100000000000001" customHeight="1" x14ac:dyDescent="0.25">
      <c r="A69" s="38" t="s">
        <v>167</v>
      </c>
      <c r="B69" s="19">
        <v>163192.91000000003</v>
      </c>
      <c r="C69" s="140">
        <v>155603.31999999998</v>
      </c>
      <c r="D69" s="247">
        <f t="shared" ref="D69:D95" si="36">B69/$B$96</f>
        <v>0.15085050566417427</v>
      </c>
      <c r="E69" s="215">
        <f t="shared" ref="E69:E95" si="37">C69/$C$96</f>
        <v>0.14006864801604188</v>
      </c>
      <c r="F69" s="52">
        <f t="shared" ref="F69:F96" si="38">(C69-B69)/B69</f>
        <v>-4.6506861113022942E-2</v>
      </c>
      <c r="H69" s="19">
        <v>49985.378999999972</v>
      </c>
      <c r="I69" s="140">
        <v>48411.691000000021</v>
      </c>
      <c r="J69" s="214">
        <f t="shared" ref="J69:J96" si="39">H69/$H$96</f>
        <v>0.15911951463189214</v>
      </c>
      <c r="K69" s="215">
        <f t="shared" ref="K69:K96" si="40">I69/$I$96</f>
        <v>0.15776214230651225</v>
      </c>
      <c r="L69" s="59">
        <f t="shared" ref="L69:L96" si="41">(I69-H69)/H69</f>
        <v>-3.1482966248989566E-2</v>
      </c>
      <c r="N69" s="40">
        <f t="shared" si="34"/>
        <v>3.0629626617970085</v>
      </c>
      <c r="O69" s="143">
        <f t="shared" si="35"/>
        <v>3.1112248119127557</v>
      </c>
      <c r="P69" s="52">
        <f t="shared" ref="P69:P96" si="42">(O69-N69)/N69</f>
        <v>1.5756689011491996E-2</v>
      </c>
    </row>
    <row r="70" spans="1:16" ht="20.100000000000001" customHeight="1" x14ac:dyDescent="0.25">
      <c r="A70" s="38" t="s">
        <v>168</v>
      </c>
      <c r="B70" s="19">
        <v>117252.09999999995</v>
      </c>
      <c r="C70" s="140">
        <v>115452.13</v>
      </c>
      <c r="D70" s="247">
        <f t="shared" si="36"/>
        <v>0.10838423418754109</v>
      </c>
      <c r="E70" s="215">
        <f t="shared" si="37"/>
        <v>0.10392595581940227</v>
      </c>
      <c r="F70" s="52">
        <f t="shared" si="38"/>
        <v>-1.5351281554871459E-2</v>
      </c>
      <c r="H70" s="19">
        <v>38731.591000000015</v>
      </c>
      <c r="I70" s="140">
        <v>39957.202000000034</v>
      </c>
      <c r="J70" s="214">
        <f t="shared" si="39"/>
        <v>0.12329509316796353</v>
      </c>
      <c r="K70" s="215">
        <f t="shared" si="40"/>
        <v>0.13021098122959718</v>
      </c>
      <c r="L70" s="59">
        <f t="shared" si="41"/>
        <v>3.1643703972811715E-2</v>
      </c>
      <c r="N70" s="40">
        <f t="shared" si="34"/>
        <v>3.3032748240756482</v>
      </c>
      <c r="O70" s="143">
        <f t="shared" si="35"/>
        <v>3.4609324228145493</v>
      </c>
      <c r="P70" s="52">
        <f t="shared" si="42"/>
        <v>4.7727666372118525E-2</v>
      </c>
    </row>
    <row r="71" spans="1:16" ht="20.100000000000001" customHeight="1" x14ac:dyDescent="0.25">
      <c r="A71" s="38" t="s">
        <v>169</v>
      </c>
      <c r="B71" s="19">
        <v>197980.50999999995</v>
      </c>
      <c r="C71" s="140">
        <v>232195.61999999994</v>
      </c>
      <c r="D71" s="247">
        <f t="shared" si="36"/>
        <v>0.18300709292548983</v>
      </c>
      <c r="E71" s="215">
        <f t="shared" si="37"/>
        <v>0.20901434859260465</v>
      </c>
      <c r="F71" s="52">
        <f t="shared" si="38"/>
        <v>0.17282059734061697</v>
      </c>
      <c r="H71" s="19">
        <v>22062.333000000002</v>
      </c>
      <c r="I71" s="140">
        <v>30065.56</v>
      </c>
      <c r="J71" s="214">
        <f t="shared" si="39"/>
        <v>7.0231491464877741E-2</v>
      </c>
      <c r="K71" s="215">
        <f t="shared" si="40"/>
        <v>9.7976481656982001E-2</v>
      </c>
      <c r="L71" s="59">
        <f t="shared" si="41"/>
        <v>0.36275524442496621</v>
      </c>
      <c r="N71" s="40">
        <f t="shared" si="34"/>
        <v>1.1143689345986636</v>
      </c>
      <c r="O71" s="143">
        <f t="shared" si="35"/>
        <v>1.294837516745579</v>
      </c>
      <c r="P71" s="52">
        <f t="shared" si="42"/>
        <v>0.16194688899140086</v>
      </c>
    </row>
    <row r="72" spans="1:16" ht="20.100000000000001" customHeight="1" x14ac:dyDescent="0.25">
      <c r="A72" s="38" t="s">
        <v>170</v>
      </c>
      <c r="B72" s="19">
        <v>71997.309999999983</v>
      </c>
      <c r="C72" s="140">
        <v>75472.569999999963</v>
      </c>
      <c r="D72" s="247">
        <f t="shared" si="36"/>
        <v>6.6552098494722017E-2</v>
      </c>
      <c r="E72" s="215">
        <f t="shared" si="37"/>
        <v>6.79377589256841E-2</v>
      </c>
      <c r="F72" s="52">
        <f t="shared" si="38"/>
        <v>4.8269303394807124E-2</v>
      </c>
      <c r="H72" s="19">
        <v>29107.690999999992</v>
      </c>
      <c r="I72" s="140">
        <v>29493.427999999989</v>
      </c>
      <c r="J72" s="214">
        <f t="shared" si="39"/>
        <v>9.2659128661905232E-2</v>
      </c>
      <c r="K72" s="215">
        <f t="shared" si="40"/>
        <v>9.6112040069884552E-2</v>
      </c>
      <c r="L72" s="59">
        <f t="shared" si="41"/>
        <v>1.3252064548850593E-2</v>
      </c>
      <c r="N72" s="40">
        <f t="shared" si="34"/>
        <v>4.0428859078207227</v>
      </c>
      <c r="O72" s="143">
        <f t="shared" si="35"/>
        <v>3.9078340647469672</v>
      </c>
      <c r="P72" s="52">
        <f t="shared" si="42"/>
        <v>-3.3404811848018204E-2</v>
      </c>
    </row>
    <row r="73" spans="1:16" ht="20.100000000000001" customHeight="1" x14ac:dyDescent="0.25">
      <c r="A73" s="38" t="s">
        <v>176</v>
      </c>
      <c r="B73" s="19">
        <v>79275.169999999984</v>
      </c>
      <c r="C73" s="140">
        <v>80238.2</v>
      </c>
      <c r="D73" s="247">
        <f t="shared" si="36"/>
        <v>7.3279528388294407E-2</v>
      </c>
      <c r="E73" s="215">
        <f t="shared" si="37"/>
        <v>7.2227611809573045E-2</v>
      </c>
      <c r="F73" s="52">
        <f t="shared" si="38"/>
        <v>1.2147939890889085E-2</v>
      </c>
      <c r="H73" s="19">
        <v>28164.669999999984</v>
      </c>
      <c r="I73" s="140">
        <v>17978.344000000005</v>
      </c>
      <c r="J73" s="214">
        <f t="shared" si="39"/>
        <v>8.9657189958836023E-2</v>
      </c>
      <c r="K73" s="215">
        <f t="shared" si="40"/>
        <v>5.858713062849695E-2</v>
      </c>
      <c r="L73" s="59">
        <f t="shared" si="41"/>
        <v>-0.36167034799271519</v>
      </c>
      <c r="N73" s="40">
        <f t="shared" si="34"/>
        <v>3.5527732075503575</v>
      </c>
      <c r="O73" s="143">
        <f t="shared" si="35"/>
        <v>2.2406215493368502</v>
      </c>
      <c r="P73" s="52">
        <f t="shared" si="42"/>
        <v>-0.36933166896916503</v>
      </c>
    </row>
    <row r="74" spans="1:16" ht="20.100000000000001" customHeight="1" x14ac:dyDescent="0.25">
      <c r="A74" s="38" t="s">
        <v>177</v>
      </c>
      <c r="B74" s="19">
        <v>51804.02</v>
      </c>
      <c r="C74" s="140">
        <v>48047.140000000043</v>
      </c>
      <c r="D74" s="247">
        <f t="shared" si="36"/>
        <v>4.7886042429398402E-2</v>
      </c>
      <c r="E74" s="215">
        <f t="shared" si="37"/>
        <v>4.325034929098874E-2</v>
      </c>
      <c r="F74" s="52">
        <f t="shared" si="38"/>
        <v>-7.2521012848036775E-2</v>
      </c>
      <c r="H74" s="19">
        <v>18042.337000000003</v>
      </c>
      <c r="I74" s="140">
        <v>17200.181</v>
      </c>
      <c r="J74" s="214">
        <f t="shared" si="39"/>
        <v>5.7434553137329036E-2</v>
      </c>
      <c r="K74" s="215">
        <f t="shared" si="40"/>
        <v>5.6051283203880795E-2</v>
      </c>
      <c r="L74" s="59">
        <f t="shared" si="41"/>
        <v>-4.6676658350855688E-2</v>
      </c>
      <c r="N74" s="40">
        <f t="shared" si="34"/>
        <v>3.482806353638193</v>
      </c>
      <c r="O74" s="143">
        <f t="shared" si="35"/>
        <v>3.5798553254158283</v>
      </c>
      <c r="P74" s="52">
        <f t="shared" si="42"/>
        <v>2.7865164445980875E-2</v>
      </c>
    </row>
    <row r="75" spans="1:16" ht="20.100000000000001" customHeight="1" x14ac:dyDescent="0.25">
      <c r="A75" s="38" t="s">
        <v>180</v>
      </c>
      <c r="B75" s="19">
        <v>2988.9799999999991</v>
      </c>
      <c r="C75" s="140">
        <v>3141.2900000000009</v>
      </c>
      <c r="D75" s="247">
        <f t="shared" si="36"/>
        <v>2.7629211613427532E-3</v>
      </c>
      <c r="E75" s="215">
        <f t="shared" si="37"/>
        <v>2.8276790194856536E-3</v>
      </c>
      <c r="F75" s="52">
        <f t="shared" si="38"/>
        <v>5.0957182717850845E-2</v>
      </c>
      <c r="H75" s="19">
        <v>7575.0119999999997</v>
      </c>
      <c r="I75" s="140">
        <v>8305.255000000001</v>
      </c>
      <c r="J75" s="214">
        <f t="shared" si="39"/>
        <v>2.4113695982394354E-2</v>
      </c>
      <c r="K75" s="215">
        <f t="shared" si="40"/>
        <v>2.7064843101677071E-2</v>
      </c>
      <c r="L75" s="59">
        <f t="shared" si="41"/>
        <v>9.6401563456269282E-2</v>
      </c>
      <c r="N75" s="40">
        <f t="shared" si="34"/>
        <v>25.343133778078148</v>
      </c>
      <c r="O75" s="143">
        <f t="shared" si="35"/>
        <v>26.438994807865551</v>
      </c>
      <c r="P75" s="52">
        <f t="shared" si="42"/>
        <v>4.3240944051493958E-2</v>
      </c>
    </row>
    <row r="76" spans="1:16" ht="20.100000000000001" customHeight="1" x14ac:dyDescent="0.25">
      <c r="A76" s="38" t="s">
        <v>181</v>
      </c>
      <c r="B76" s="19">
        <v>22301.269999999982</v>
      </c>
      <c r="C76" s="140">
        <v>22683.029999999984</v>
      </c>
      <c r="D76" s="247">
        <f t="shared" si="36"/>
        <v>2.0614607929065523E-2</v>
      </c>
      <c r="E76" s="215">
        <f t="shared" si="37"/>
        <v>2.0418467581587055E-2</v>
      </c>
      <c r="F76" s="52">
        <f t="shared" si="38"/>
        <v>1.7118307612077804E-2</v>
      </c>
      <c r="H76" s="19">
        <v>7308.674</v>
      </c>
      <c r="I76" s="140">
        <v>7903.1740000000009</v>
      </c>
      <c r="J76" s="214">
        <f t="shared" si="39"/>
        <v>2.3265856591439073E-2</v>
      </c>
      <c r="K76" s="215">
        <f t="shared" si="40"/>
        <v>2.5754557122599317E-2</v>
      </c>
      <c r="L76" s="59">
        <f t="shared" si="41"/>
        <v>8.1341704391248118E-2</v>
      </c>
      <c r="N76" s="40">
        <f t="shared" si="34"/>
        <v>3.2772456456515728</v>
      </c>
      <c r="O76" s="143">
        <f t="shared" si="35"/>
        <v>3.4841791418518628</v>
      </c>
      <c r="P76" s="52">
        <f t="shared" si="42"/>
        <v>6.3142503972767675E-2</v>
      </c>
    </row>
    <row r="77" spans="1:16" ht="20.100000000000001" customHeight="1" x14ac:dyDescent="0.25">
      <c r="A77" s="38" t="s">
        <v>185</v>
      </c>
      <c r="B77" s="19">
        <v>12205.7</v>
      </c>
      <c r="C77" s="140">
        <v>12522.87</v>
      </c>
      <c r="D77" s="247">
        <f t="shared" si="36"/>
        <v>1.1282573593333262E-2</v>
      </c>
      <c r="E77" s="215">
        <f t="shared" si="37"/>
        <v>1.1272648104042066E-2</v>
      </c>
      <c r="F77" s="52">
        <f t="shared" si="38"/>
        <v>2.5985400263811173E-2</v>
      </c>
      <c r="H77" s="19">
        <v>4452.6339999999982</v>
      </c>
      <c r="I77" s="140">
        <v>4920.0169999999989</v>
      </c>
      <c r="J77" s="214">
        <f t="shared" si="39"/>
        <v>1.4174164027314078E-2</v>
      </c>
      <c r="K77" s="215">
        <f t="shared" si="40"/>
        <v>1.6033160711210418E-2</v>
      </c>
      <c r="L77" s="59">
        <f t="shared" si="41"/>
        <v>0.10496775616410442</v>
      </c>
      <c r="N77" s="40">
        <f t="shared" si="34"/>
        <v>3.647995608609091</v>
      </c>
      <c r="O77" s="143">
        <f t="shared" si="35"/>
        <v>3.9288254210097193</v>
      </c>
      <c r="P77" s="52">
        <f t="shared" si="42"/>
        <v>7.6981949138832217E-2</v>
      </c>
    </row>
    <row r="78" spans="1:16" ht="20.100000000000001" customHeight="1" x14ac:dyDescent="0.25">
      <c r="A78" s="38" t="s">
        <v>186</v>
      </c>
      <c r="B78" s="19">
        <v>54627.019999999982</v>
      </c>
      <c r="C78" s="140">
        <v>53645.059999999983</v>
      </c>
      <c r="D78" s="247">
        <f t="shared" si="36"/>
        <v>5.0495536784820841E-2</v>
      </c>
      <c r="E78" s="215">
        <f t="shared" si="37"/>
        <v>4.8289400425000233E-2</v>
      </c>
      <c r="F78" s="52">
        <f t="shared" si="38"/>
        <v>-1.7975719707939396E-2</v>
      </c>
      <c r="H78" s="19">
        <v>4343.1619999999984</v>
      </c>
      <c r="I78" s="140">
        <v>4256.8170000000018</v>
      </c>
      <c r="J78" s="214">
        <f t="shared" si="39"/>
        <v>1.3825679493351006E-2</v>
      </c>
      <c r="K78" s="215">
        <f t="shared" si="40"/>
        <v>1.3871950255296403E-2</v>
      </c>
      <c r="L78" s="59">
        <f t="shared" si="41"/>
        <v>-1.9880676797226687E-2</v>
      </c>
      <c r="N78" s="40">
        <f t="shared" si="34"/>
        <v>0.79505746423656276</v>
      </c>
      <c r="O78" s="143">
        <f t="shared" si="35"/>
        <v>0.79351519040150265</v>
      </c>
      <c r="P78" s="52">
        <f t="shared" si="42"/>
        <v>-1.9398268734462498E-3</v>
      </c>
    </row>
    <row r="79" spans="1:16" ht="20.100000000000001" customHeight="1" x14ac:dyDescent="0.25">
      <c r="A79" s="38" t="s">
        <v>187</v>
      </c>
      <c r="B79" s="19">
        <v>14662.559999999994</v>
      </c>
      <c r="C79" s="140">
        <v>18500.849999999999</v>
      </c>
      <c r="D79" s="247">
        <f t="shared" si="36"/>
        <v>1.3553619396402048E-2</v>
      </c>
      <c r="E79" s="215">
        <f t="shared" si="37"/>
        <v>1.6653815912459895E-2</v>
      </c>
      <c r="F79" s="52">
        <f t="shared" si="38"/>
        <v>0.26177488787769709</v>
      </c>
      <c r="H79" s="19">
        <v>3281.4669999999996</v>
      </c>
      <c r="I79" s="140">
        <v>3960.6060000000007</v>
      </c>
      <c r="J79" s="214">
        <f t="shared" si="39"/>
        <v>1.0445963335009852E-2</v>
      </c>
      <c r="K79" s="215">
        <f t="shared" si="40"/>
        <v>1.2906669328944244E-2</v>
      </c>
      <c r="L79" s="59">
        <f t="shared" si="41"/>
        <v>0.20696200815062321</v>
      </c>
      <c r="N79" s="40">
        <f t="shared" si="34"/>
        <v>2.2379905009766379</v>
      </c>
      <c r="O79" s="143">
        <f t="shared" si="35"/>
        <v>2.1407697484169654</v>
      </c>
      <c r="P79" s="52">
        <f t="shared" si="42"/>
        <v>-4.3441092586070505E-2</v>
      </c>
    </row>
    <row r="80" spans="1:16" ht="20.100000000000001" customHeight="1" x14ac:dyDescent="0.25">
      <c r="A80" s="38" t="s">
        <v>189</v>
      </c>
      <c r="B80" s="19">
        <v>10874.800000000003</v>
      </c>
      <c r="C80" s="140">
        <v>7746.3699999999981</v>
      </c>
      <c r="D80" s="247">
        <f t="shared" si="36"/>
        <v>1.0052330576106293E-2</v>
      </c>
      <c r="E80" s="215">
        <f t="shared" si="37"/>
        <v>6.973010427618294E-3</v>
      </c>
      <c r="F80" s="52">
        <f t="shared" si="38"/>
        <v>-0.28767701474969692</v>
      </c>
      <c r="H80" s="19">
        <v>4135.4709999999995</v>
      </c>
      <c r="I80" s="140">
        <v>3254.3170000000009</v>
      </c>
      <c r="J80" s="214">
        <f t="shared" si="39"/>
        <v>1.3164532338431722E-2</v>
      </c>
      <c r="K80" s="215">
        <f t="shared" si="40"/>
        <v>1.0605042109859414E-2</v>
      </c>
      <c r="L80" s="59">
        <f t="shared" si="41"/>
        <v>-0.21307222321230126</v>
      </c>
      <c r="N80" s="40">
        <f t="shared" si="34"/>
        <v>3.8028018906094814</v>
      </c>
      <c r="O80" s="143">
        <f t="shared" si="35"/>
        <v>4.201086444360393</v>
      </c>
      <c r="P80" s="52">
        <f t="shared" si="42"/>
        <v>0.10473449977355458</v>
      </c>
    </row>
    <row r="81" spans="1:16" ht="20.100000000000001" customHeight="1" x14ac:dyDescent="0.25">
      <c r="A81" s="38" t="s">
        <v>200</v>
      </c>
      <c r="B81" s="19">
        <v>16505.420000000002</v>
      </c>
      <c r="C81" s="140">
        <v>25524.530000000002</v>
      </c>
      <c r="D81" s="247">
        <f t="shared" si="36"/>
        <v>1.5257102488089556E-2</v>
      </c>
      <c r="E81" s="215">
        <f t="shared" si="37"/>
        <v>2.2976286163720046E-2</v>
      </c>
      <c r="F81" s="52">
        <f t="shared" ref="F81:F86" si="43">(C81-B81)/B81</f>
        <v>0.54643323223522933</v>
      </c>
      <c r="H81" s="19">
        <v>1913.3450000000005</v>
      </c>
      <c r="I81" s="140">
        <v>2818.1899999999982</v>
      </c>
      <c r="J81" s="214">
        <f t="shared" si="39"/>
        <v>6.090791623753776E-3</v>
      </c>
      <c r="K81" s="215">
        <f t="shared" si="40"/>
        <v>9.183808345525242E-3</v>
      </c>
      <c r="L81" s="59">
        <f>(I81-H81)/H81</f>
        <v>0.47291262161293313</v>
      </c>
      <c r="N81" s="40">
        <f t="shared" si="34"/>
        <v>1.1592222433600601</v>
      </c>
      <c r="O81" s="143">
        <f t="shared" si="35"/>
        <v>1.104110438076626</v>
      </c>
      <c r="P81" s="52">
        <f>(O81-N81)/N81</f>
        <v>-4.7542052957584659E-2</v>
      </c>
    </row>
    <row r="82" spans="1:16" ht="20.100000000000001" customHeight="1" x14ac:dyDescent="0.25">
      <c r="A82" s="38" t="s">
        <v>201</v>
      </c>
      <c r="B82" s="19">
        <v>7574.3300000000027</v>
      </c>
      <c r="C82" s="140">
        <v>8125.3600000000006</v>
      </c>
      <c r="D82" s="247">
        <f t="shared" si="36"/>
        <v>7.0014776411997633E-3</v>
      </c>
      <c r="E82" s="215">
        <f t="shared" si="37"/>
        <v>7.3141639255745079E-3</v>
      </c>
      <c r="F82" s="52">
        <f>(C82-B82)/B82</f>
        <v>7.2749668947616183E-2</v>
      </c>
      <c r="H82" s="19">
        <v>2259.7359999999994</v>
      </c>
      <c r="I82" s="140">
        <v>2375.3630000000007</v>
      </c>
      <c r="J82" s="214">
        <f t="shared" si="39"/>
        <v>7.193465423483405E-3</v>
      </c>
      <c r="K82" s="215">
        <f t="shared" si="40"/>
        <v>7.7407408808674704E-3</v>
      </c>
      <c r="L82" s="59">
        <f>(I82-H82)/H82</f>
        <v>5.1168366570254822E-2</v>
      </c>
      <c r="N82" s="40">
        <f t="shared" si="34"/>
        <v>2.9834137144803545</v>
      </c>
      <c r="O82" s="143">
        <f t="shared" si="35"/>
        <v>2.923394163458604</v>
      </c>
      <c r="P82" s="52">
        <f>(O82-N82)/N82</f>
        <v>-2.011774321825982E-2</v>
      </c>
    </row>
    <row r="83" spans="1:16" ht="20.100000000000001" customHeight="1" x14ac:dyDescent="0.25">
      <c r="A83" s="38" t="s">
        <v>202</v>
      </c>
      <c r="B83" s="19">
        <v>7688.3199999999988</v>
      </c>
      <c r="C83" s="140">
        <v>6302.4399999999978</v>
      </c>
      <c r="D83" s="247">
        <f t="shared" si="36"/>
        <v>7.1068464905000095E-3</v>
      </c>
      <c r="E83" s="215">
        <f t="shared" si="37"/>
        <v>5.6732353140165831E-3</v>
      </c>
      <c r="F83" s="52">
        <f>(C83-B83)/B83</f>
        <v>-0.18025784566719402</v>
      </c>
      <c r="H83" s="19">
        <v>3284.8799999999987</v>
      </c>
      <c r="I83" s="140">
        <v>2207.6349999999993</v>
      </c>
      <c r="J83" s="214">
        <f t="shared" si="39"/>
        <v>1.045682801012692E-2</v>
      </c>
      <c r="K83" s="215">
        <f t="shared" si="40"/>
        <v>7.1941553752137453E-3</v>
      </c>
      <c r="L83" s="59">
        <f>(I83-H83)/H83</f>
        <v>-0.32794044226881952</v>
      </c>
      <c r="N83" s="40">
        <f t="shared" si="34"/>
        <v>4.2725588945309241</v>
      </c>
      <c r="O83" s="143">
        <f t="shared" si="35"/>
        <v>3.5028258896554352</v>
      </c>
      <c r="P83" s="52">
        <f>(O83-N83)/N83</f>
        <v>-0.18015737731802439</v>
      </c>
    </row>
    <row r="84" spans="1:16" ht="20.100000000000001" customHeight="1" x14ac:dyDescent="0.25">
      <c r="A84" s="38" t="s">
        <v>203</v>
      </c>
      <c r="B84" s="19">
        <v>5164.26</v>
      </c>
      <c r="C84" s="140">
        <v>6809.2499999999991</v>
      </c>
      <c r="D84" s="247">
        <f t="shared" si="36"/>
        <v>4.7736830747197806E-3</v>
      </c>
      <c r="E84" s="215">
        <f t="shared" si="37"/>
        <v>6.1294478903357154E-3</v>
      </c>
      <c r="F84" s="52">
        <f t="shared" si="43"/>
        <v>0.31853353626657038</v>
      </c>
      <c r="H84" s="19">
        <v>1762.1480000000004</v>
      </c>
      <c r="I84" s="140">
        <v>2133.348</v>
      </c>
      <c r="J84" s="214">
        <f t="shared" si="39"/>
        <v>5.6094830144142686E-3</v>
      </c>
      <c r="K84" s="215">
        <f t="shared" si="40"/>
        <v>6.9520717788046933E-3</v>
      </c>
      <c r="L84" s="59">
        <f t="shared" si="41"/>
        <v>0.21065199971852508</v>
      </c>
      <c r="N84" s="40">
        <f t="shared" si="34"/>
        <v>3.4121984563131997</v>
      </c>
      <c r="O84" s="143">
        <f t="shared" si="35"/>
        <v>3.1330146491904398</v>
      </c>
      <c r="P84" s="52">
        <f t="shared" si="42"/>
        <v>-8.1819334571885213E-2</v>
      </c>
    </row>
    <row r="85" spans="1:16" ht="20.100000000000001" customHeight="1" x14ac:dyDescent="0.25">
      <c r="A85" s="38" t="s">
        <v>204</v>
      </c>
      <c r="B85" s="19">
        <v>3351.0300000000025</v>
      </c>
      <c r="C85" s="140">
        <v>3828.5699999999993</v>
      </c>
      <c r="D85" s="247">
        <f t="shared" si="36"/>
        <v>3.0975890435179947E-3</v>
      </c>
      <c r="E85" s="215">
        <f t="shared" si="37"/>
        <v>3.4463443565007318E-3</v>
      </c>
      <c r="F85" s="52">
        <f t="shared" si="43"/>
        <v>0.14250543862633172</v>
      </c>
      <c r="H85" s="19">
        <v>2106.011</v>
      </c>
      <c r="I85" s="140">
        <v>2126.2270000000008</v>
      </c>
      <c r="J85" s="214">
        <f t="shared" si="39"/>
        <v>6.7041093782529079E-3</v>
      </c>
      <c r="K85" s="215">
        <f t="shared" si="40"/>
        <v>6.9288661399980554E-3</v>
      </c>
      <c r="L85" s="59">
        <f t="shared" si="41"/>
        <v>9.5991901276872744E-3</v>
      </c>
      <c r="N85" s="40">
        <f t="shared" si="34"/>
        <v>6.2846676991850217</v>
      </c>
      <c r="O85" s="143">
        <f t="shared" si="35"/>
        <v>5.5535800573059948</v>
      </c>
      <c r="P85" s="52">
        <f t="shared" si="42"/>
        <v>-0.11632876659076696</v>
      </c>
    </row>
    <row r="86" spans="1:16" ht="20.100000000000001" customHeight="1" x14ac:dyDescent="0.25">
      <c r="A86" s="38" t="s">
        <v>205</v>
      </c>
      <c r="B86" s="19">
        <v>10254.689999999997</v>
      </c>
      <c r="C86" s="140">
        <v>9169.26</v>
      </c>
      <c r="D86" s="247">
        <f t="shared" si="36"/>
        <v>9.479119968688287E-3</v>
      </c>
      <c r="E86" s="215">
        <f t="shared" si="37"/>
        <v>8.2538460715849277E-3</v>
      </c>
      <c r="F86" s="52">
        <f t="shared" si="43"/>
        <v>-0.10584717821796631</v>
      </c>
      <c r="H86" s="19">
        <v>2357.0520000000006</v>
      </c>
      <c r="I86" s="140">
        <v>2028.4969999999998</v>
      </c>
      <c r="J86" s="214">
        <f t="shared" si="39"/>
        <v>7.5032535054326771E-3</v>
      </c>
      <c r="K86" s="215">
        <f t="shared" si="40"/>
        <v>6.6103874037850285E-3</v>
      </c>
      <c r="L86" s="59">
        <f t="shared" si="41"/>
        <v>-0.13939234263817712</v>
      </c>
      <c r="N86" s="40">
        <f t="shared" si="34"/>
        <v>2.2985112177940059</v>
      </c>
      <c r="O86" s="143">
        <f t="shared" si="35"/>
        <v>2.2122799440740035</v>
      </c>
      <c r="P86" s="52">
        <f t="shared" si="42"/>
        <v>-3.7516142210853677E-2</v>
      </c>
    </row>
    <row r="87" spans="1:16" ht="20.100000000000001" customHeight="1" x14ac:dyDescent="0.25">
      <c r="A87" s="38" t="s">
        <v>206</v>
      </c>
      <c r="B87" s="19">
        <v>23034.749999999996</v>
      </c>
      <c r="C87" s="140">
        <v>24670.489999999987</v>
      </c>
      <c r="D87" s="247">
        <f t="shared" si="36"/>
        <v>2.1292614276856987E-2</v>
      </c>
      <c r="E87" s="215">
        <f t="shared" si="37"/>
        <v>2.2207509326878629E-2</v>
      </c>
      <c r="F87" s="52">
        <f t="shared" ref="F87:F88" si="44">(C87-B87)/B87</f>
        <v>7.101184080573876E-2</v>
      </c>
      <c r="H87" s="19">
        <v>1414.7470000000003</v>
      </c>
      <c r="I87" s="140">
        <v>1881.2679999999998</v>
      </c>
      <c r="J87" s="214">
        <f t="shared" si="39"/>
        <v>4.5035940603136305E-3</v>
      </c>
      <c r="K87" s="215">
        <f t="shared" si="40"/>
        <v>6.1306032448378541E-3</v>
      </c>
      <c r="L87" s="59">
        <f t="shared" ref="L87:L88" si="45">(I87-H87)/H87</f>
        <v>0.32975577965530189</v>
      </c>
      <c r="N87" s="40">
        <f t="shared" si="34"/>
        <v>0.61417944627139454</v>
      </c>
      <c r="O87" s="143">
        <f t="shared" si="35"/>
        <v>0.76255801972315951</v>
      </c>
      <c r="P87" s="52">
        <f t="shared" ref="P87:P88" si="46">(O87-N87)/N87</f>
        <v>0.24158830835605533</v>
      </c>
    </row>
    <row r="88" spans="1:16" ht="20.100000000000001" customHeight="1" x14ac:dyDescent="0.25">
      <c r="A88" s="38" t="s">
        <v>207</v>
      </c>
      <c r="B88" s="19">
        <v>2675.1200000000003</v>
      </c>
      <c r="C88" s="140">
        <v>2407.9100000000003</v>
      </c>
      <c r="D88" s="247">
        <f t="shared" si="36"/>
        <v>2.4727986326878162E-3</v>
      </c>
      <c r="E88" s="215">
        <f t="shared" si="37"/>
        <v>2.1675160802758419E-3</v>
      </c>
      <c r="F88" s="52">
        <f t="shared" si="44"/>
        <v>-9.9887107868058253E-2</v>
      </c>
      <c r="H88" s="19">
        <v>1752.7799999999997</v>
      </c>
      <c r="I88" s="140">
        <v>1847.9130000000002</v>
      </c>
      <c r="J88" s="214">
        <f t="shared" si="39"/>
        <v>5.5796616617929014E-3</v>
      </c>
      <c r="K88" s="215">
        <f t="shared" si="40"/>
        <v>6.0219072635998997E-3</v>
      </c>
      <c r="L88" s="59">
        <f t="shared" si="45"/>
        <v>5.4275493787012921E-2</v>
      </c>
      <c r="N88" s="40">
        <f t="shared" si="34"/>
        <v>6.5521546696970585</v>
      </c>
      <c r="O88" s="143">
        <f t="shared" si="35"/>
        <v>7.6743441407693815</v>
      </c>
      <c r="P88" s="52">
        <f t="shared" si="46"/>
        <v>0.17127029620688242</v>
      </c>
    </row>
    <row r="89" spans="1:16" ht="20.100000000000001" customHeight="1" x14ac:dyDescent="0.25">
      <c r="A89" s="38" t="s">
        <v>208</v>
      </c>
      <c r="B89" s="19">
        <v>8062.760000000002</v>
      </c>
      <c r="C89" s="140">
        <v>6225.8800000000019</v>
      </c>
      <c r="D89" s="247">
        <f t="shared" si="36"/>
        <v>7.4529673075189222E-3</v>
      </c>
      <c r="E89" s="215">
        <f t="shared" si="37"/>
        <v>5.6043186887665079E-3</v>
      </c>
      <c r="F89" s="52">
        <f t="shared" ref="F89:F94" si="47">(C89-B89)/B89</f>
        <v>-0.22782273067783237</v>
      </c>
      <c r="H89" s="19">
        <v>1924.3149999999996</v>
      </c>
      <c r="I89" s="140">
        <v>1679.3429999999998</v>
      </c>
      <c r="J89" s="214">
        <f t="shared" si="39"/>
        <v>6.1257126568725149E-3</v>
      </c>
      <c r="K89" s="215">
        <f t="shared" si="40"/>
        <v>5.4725778809801345E-3</v>
      </c>
      <c r="L89" s="59">
        <f t="shared" ref="L89:L94" si="48">(I89-H89)/H89</f>
        <v>-0.12730348201827654</v>
      </c>
      <c r="N89" s="40">
        <f t="shared" si="34"/>
        <v>2.3866703213291713</v>
      </c>
      <c r="O89" s="143">
        <f t="shared" si="35"/>
        <v>2.6973584457136974</v>
      </c>
      <c r="P89" s="52">
        <f t="shared" ref="P89:P92" si="49">(O89-N89)/N89</f>
        <v>0.13017638909235665</v>
      </c>
    </row>
    <row r="90" spans="1:16" ht="20.100000000000001" customHeight="1" x14ac:dyDescent="0.25">
      <c r="A90" s="38" t="s">
        <v>209</v>
      </c>
      <c r="B90" s="19">
        <v>2117.0100000000002</v>
      </c>
      <c r="C90" s="140">
        <v>3346.7000000000016</v>
      </c>
      <c r="D90" s="247">
        <f t="shared" si="36"/>
        <v>1.956898917950011E-3</v>
      </c>
      <c r="E90" s="215">
        <f t="shared" si="37"/>
        <v>3.0125818929524618E-3</v>
      </c>
      <c r="F90" s="52">
        <f t="shared" si="47"/>
        <v>0.58086168700195151</v>
      </c>
      <c r="H90" s="19">
        <v>887.59700000000009</v>
      </c>
      <c r="I90" s="140">
        <v>1398.0290000000002</v>
      </c>
      <c r="J90" s="214">
        <f t="shared" si="39"/>
        <v>2.8255063111299735E-3</v>
      </c>
      <c r="K90" s="215">
        <f t="shared" si="40"/>
        <v>4.5558427208549886E-3</v>
      </c>
      <c r="L90" s="59">
        <f t="shared" si="48"/>
        <v>0.57507179497001459</v>
      </c>
      <c r="N90" s="40">
        <f t="shared" si="34"/>
        <v>4.192691579161175</v>
      </c>
      <c r="O90" s="143">
        <f t="shared" si="35"/>
        <v>4.1773358831087322</v>
      </c>
      <c r="P90" s="52">
        <f t="shared" si="49"/>
        <v>-3.6624912094094437E-3</v>
      </c>
    </row>
    <row r="91" spans="1:16" ht="20.100000000000001" customHeight="1" x14ac:dyDescent="0.25">
      <c r="A91" s="38" t="s">
        <v>210</v>
      </c>
      <c r="B91" s="19">
        <v>5482.0899999999983</v>
      </c>
      <c r="C91" s="140">
        <v>6146.6900000000005</v>
      </c>
      <c r="D91" s="247">
        <f t="shared" si="36"/>
        <v>5.0674753492447235E-3</v>
      </c>
      <c r="E91" s="215">
        <f t="shared" si="37"/>
        <v>5.533034629812042E-3</v>
      </c>
      <c r="F91" s="52">
        <f t="shared" si="47"/>
        <v>0.12123113630020711</v>
      </c>
      <c r="H91" s="19">
        <v>1133.1350000000002</v>
      </c>
      <c r="I91" s="140">
        <v>1306.2999999999997</v>
      </c>
      <c r="J91" s="214">
        <f t="shared" si="39"/>
        <v>3.6071326219695009E-3</v>
      </c>
      <c r="K91" s="215">
        <f t="shared" si="40"/>
        <v>4.2569198108571918E-3</v>
      </c>
      <c r="L91" s="59">
        <f t="shared" si="48"/>
        <v>0.1528193904521522</v>
      </c>
      <c r="N91" s="40">
        <f t="shared" si="34"/>
        <v>2.0669762809439476</v>
      </c>
      <c r="O91" s="143">
        <f t="shared" si="35"/>
        <v>2.1252088522440529</v>
      </c>
      <c r="P91" s="52">
        <f t="shared" si="49"/>
        <v>2.8172829962766485E-2</v>
      </c>
    </row>
    <row r="92" spans="1:16" ht="20.100000000000001" customHeight="1" x14ac:dyDescent="0.25">
      <c r="A92" s="38" t="s">
        <v>211</v>
      </c>
      <c r="B92" s="19">
        <v>5261.4100000000008</v>
      </c>
      <c r="C92" s="140">
        <v>2762.8</v>
      </c>
      <c r="D92" s="247">
        <f t="shared" si="36"/>
        <v>4.8634855460727008E-3</v>
      </c>
      <c r="E92" s="215">
        <f t="shared" si="37"/>
        <v>2.4869756039827468E-3</v>
      </c>
      <c r="F92" s="52">
        <f t="shared" si="47"/>
        <v>-0.47489361216860121</v>
      </c>
      <c r="H92" s="19">
        <v>1473.924</v>
      </c>
      <c r="I92" s="140">
        <v>704.44099999999992</v>
      </c>
      <c r="J92" s="214">
        <f t="shared" si="39"/>
        <v>4.6919734565641106E-3</v>
      </c>
      <c r="K92" s="215">
        <f t="shared" si="40"/>
        <v>2.2956050283090036E-3</v>
      </c>
      <c r="L92" s="59">
        <f t="shared" si="48"/>
        <v>-0.52206423126294166</v>
      </c>
      <c r="N92" s="40">
        <f t="shared" si="34"/>
        <v>2.8013859402707637</v>
      </c>
      <c r="O92" s="143">
        <f t="shared" si="35"/>
        <v>2.5497357753004195</v>
      </c>
      <c r="P92" s="52">
        <f t="shared" si="49"/>
        <v>-8.9830594689863166E-2</v>
      </c>
    </row>
    <row r="93" spans="1:16" ht="20.100000000000001" customHeight="1" x14ac:dyDescent="0.25">
      <c r="A93" s="38" t="s">
        <v>212</v>
      </c>
      <c r="B93" s="19">
        <v>613.19000000000005</v>
      </c>
      <c r="C93" s="140">
        <v>1042.6600000000001</v>
      </c>
      <c r="D93" s="247">
        <f t="shared" si="36"/>
        <v>5.6681397229950132E-4</v>
      </c>
      <c r="E93" s="215">
        <f t="shared" si="37"/>
        <v>9.3856594152622367E-4</v>
      </c>
      <c r="F93" s="52">
        <f t="shared" si="47"/>
        <v>0.70038650336763486</v>
      </c>
      <c r="H93" s="19">
        <v>520.29600000000005</v>
      </c>
      <c r="I93" s="140">
        <v>698.78099999999995</v>
      </c>
      <c r="J93" s="214">
        <f t="shared" si="39"/>
        <v>1.6562692659570512E-3</v>
      </c>
      <c r="K93" s="215">
        <f t="shared" si="40"/>
        <v>2.2771604396774094E-3</v>
      </c>
      <c r="L93" s="59">
        <f t="shared" si="48"/>
        <v>0.34304511278195465</v>
      </c>
      <c r="N93" s="40">
        <f t="shared" ref="N93:N94" si="50">(H93/B93)*10</f>
        <v>8.4850698804611948</v>
      </c>
      <c r="O93" s="143">
        <f t="shared" ref="O93:O94" si="51">(I93/C93)*10</f>
        <v>6.7019066618072998</v>
      </c>
      <c r="P93" s="52">
        <f t="shared" ref="P93:P94" si="52">(O93-N93)/N93</f>
        <v>-0.21015303866383403</v>
      </c>
    </row>
    <row r="94" spans="1:16" ht="20.100000000000001" customHeight="1" x14ac:dyDescent="0.25">
      <c r="A94" s="38" t="s">
        <v>213</v>
      </c>
      <c r="B94" s="19">
        <v>438.92000000000007</v>
      </c>
      <c r="C94" s="140">
        <v>374.19</v>
      </c>
      <c r="D94" s="247">
        <f t="shared" si="36"/>
        <v>4.0572414540631312E-4</v>
      </c>
      <c r="E94" s="215">
        <f t="shared" si="37"/>
        <v>3.368327064044824E-4</v>
      </c>
      <c r="F94" s="52">
        <f t="shared" si="47"/>
        <v>-0.1474756219812268</v>
      </c>
      <c r="H94" s="19">
        <v>479.63800000000009</v>
      </c>
      <c r="I94" s="140">
        <v>694.67999999999984</v>
      </c>
      <c r="J94" s="214">
        <f t="shared" si="39"/>
        <v>1.5268417942577075E-3</v>
      </c>
      <c r="K94" s="215">
        <f t="shared" si="40"/>
        <v>2.263796259822609E-3</v>
      </c>
      <c r="L94" s="59">
        <f t="shared" si="48"/>
        <v>0.44834229147815585</v>
      </c>
      <c r="N94" s="40">
        <f t="shared" si="50"/>
        <v>10.927686138704091</v>
      </c>
      <c r="O94" s="143">
        <f t="shared" si="51"/>
        <v>18.564900184398297</v>
      </c>
      <c r="P94" s="52">
        <f t="shared" si="52"/>
        <v>0.69888665804963346</v>
      </c>
    </row>
    <row r="95" spans="1:16" ht="20.100000000000001" customHeight="1" thickBot="1" x14ac:dyDescent="0.3">
      <c r="A95" s="8" t="s">
        <v>17</v>
      </c>
      <c r="B95" s="19">
        <f>B96-SUM(B68:B94)</f>
        <v>39753.909999999916</v>
      </c>
      <c r="C95" s="140">
        <f>C96-SUM(C68:C94)</f>
        <v>38431.470000000903</v>
      </c>
      <c r="D95" s="247">
        <f t="shared" si="36"/>
        <v>3.6747291445615254E-2</v>
      </c>
      <c r="E95" s="215">
        <f t="shared" si="37"/>
        <v>3.459466060344471E-2</v>
      </c>
      <c r="F95" s="52">
        <f t="shared" si="38"/>
        <v>-3.326565864839498E-2</v>
      </c>
      <c r="H95" s="19">
        <f>H96-SUM(H68:H94)</f>
        <v>12890.765999999945</v>
      </c>
      <c r="I95" s="140">
        <f>I96-SUM(I68:I94)</f>
        <v>11676.865000000224</v>
      </c>
      <c r="J95" s="214">
        <f t="shared" si="39"/>
        <v>4.1035448168819329E-2</v>
      </c>
      <c r="K95" s="215">
        <f t="shared" si="40"/>
        <v>3.8052115093933955E-2</v>
      </c>
      <c r="L95" s="59">
        <f t="shared" si="41"/>
        <v>-9.4168259667402748E-2</v>
      </c>
      <c r="N95" s="40">
        <f t="shared" si="34"/>
        <v>3.2426410383280468</v>
      </c>
      <c r="O95" s="143">
        <f t="shared" si="35"/>
        <v>3.0383602292600176</v>
      </c>
      <c r="P95" s="52">
        <f t="shared" si="42"/>
        <v>-6.2998280307141066E-2</v>
      </c>
    </row>
    <row r="96" spans="1:16" s="1" customFormat="1" ht="26.25" customHeight="1" thickBot="1" x14ac:dyDescent="0.3">
      <c r="A96" s="12" t="s">
        <v>18</v>
      </c>
      <c r="B96" s="17">
        <v>1081818.7799999996</v>
      </c>
      <c r="C96" s="145">
        <v>1110907.5600000003</v>
      </c>
      <c r="D96" s="243">
        <f>SUM(D68:D95)</f>
        <v>1.0000000000000002</v>
      </c>
      <c r="E96" s="244">
        <f>SUM(E68:E95)</f>
        <v>1.0000000000000004</v>
      </c>
      <c r="F96" s="57">
        <f t="shared" si="38"/>
        <v>2.6888773367384822E-2</v>
      </c>
      <c r="H96" s="17">
        <v>314137.32699999993</v>
      </c>
      <c r="I96" s="145">
        <v>306865.07100000023</v>
      </c>
      <c r="J96" s="255">
        <f t="shared" si="39"/>
        <v>1</v>
      </c>
      <c r="K96" s="244">
        <f t="shared" si="40"/>
        <v>1</v>
      </c>
      <c r="L96" s="60">
        <f t="shared" si="41"/>
        <v>-2.3149926401454687E-2</v>
      </c>
      <c r="N96" s="37">
        <f t="shared" si="34"/>
        <v>2.9037888120226576</v>
      </c>
      <c r="O96" s="150">
        <f t="shared" si="35"/>
        <v>2.7622916797865713</v>
      </c>
      <c r="P96" s="57">
        <f t="shared" si="42"/>
        <v>-4.8728451480438521E-2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topLeftCell="A82" zoomScaleNormal="100" workbookViewId="0">
      <selection activeCell="R64" sqref="R64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160</v>
      </c>
    </row>
    <row r="3" spans="1:17" ht="8.25" customHeight="1" thickBot="1" x14ac:dyDescent="0.3"/>
    <row r="4" spans="1:17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7" x14ac:dyDescent="0.25">
      <c r="A5" s="378"/>
      <c r="B5" s="368" t="s">
        <v>64</v>
      </c>
      <c r="C5" s="370"/>
      <c r="D5" s="368" t="str">
        <f>B5</f>
        <v>jul</v>
      </c>
      <c r="E5" s="370"/>
      <c r="F5" s="131" t="s">
        <v>150</v>
      </c>
      <c r="H5" s="371" t="str">
        <f>B5</f>
        <v>jul</v>
      </c>
      <c r="I5" s="370"/>
      <c r="J5" s="368" t="str">
        <f>B5</f>
        <v>jul</v>
      </c>
      <c r="K5" s="369"/>
      <c r="L5" s="131" t="str">
        <f>F5</f>
        <v>2025 /2024</v>
      </c>
      <c r="N5" s="371" t="str">
        <f>B5</f>
        <v>jul</v>
      </c>
      <c r="O5" s="369"/>
      <c r="P5" s="131" t="str">
        <f>L5</f>
        <v>2025 /2024</v>
      </c>
    </row>
    <row r="6" spans="1:17" ht="19.5" customHeight="1" thickBot="1" x14ac:dyDescent="0.3">
      <c r="A6" s="379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8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167</v>
      </c>
      <c r="B7" s="19">
        <v>35387.85</v>
      </c>
      <c r="C7" s="147">
        <v>30855.960000000006</v>
      </c>
      <c r="D7" s="214">
        <f>B7/$B$33</f>
        <v>0.10595579928566658</v>
      </c>
      <c r="E7" s="246">
        <f>C7/$C$33</f>
        <v>9.0576417963391165E-2</v>
      </c>
      <c r="F7" s="52">
        <f>(C7-B7)/B7</f>
        <v>-0.12806344550460094</v>
      </c>
      <c r="H7" s="19">
        <v>11054.260999999999</v>
      </c>
      <c r="I7" s="147">
        <v>9542.9169999999995</v>
      </c>
      <c r="J7" s="214">
        <f t="shared" ref="J7:J32" si="0">H7/$H$33</f>
        <v>0.12142277551016464</v>
      </c>
      <c r="K7" s="246">
        <f>I7/$I$33</f>
        <v>0.10550400718605392</v>
      </c>
      <c r="L7" s="52">
        <f>(I7-H7)/H7</f>
        <v>-0.13672049176331183</v>
      </c>
      <c r="N7" s="40">
        <f t="shared" ref="N7:O33" si="1">(H7/B7)*10</f>
        <v>3.123744731595731</v>
      </c>
      <c r="O7" s="149">
        <f t="shared" si="1"/>
        <v>3.0927305454116469</v>
      </c>
      <c r="P7" s="52">
        <f>(O7-N7)/N7</f>
        <v>-9.9285277283975657E-3</v>
      </c>
      <c r="Q7" s="2"/>
    </row>
    <row r="8" spans="1:17" ht="20.100000000000001" customHeight="1" x14ac:dyDescent="0.25">
      <c r="A8" s="8" t="s">
        <v>166</v>
      </c>
      <c r="B8" s="19">
        <v>24582.649999999998</v>
      </c>
      <c r="C8" s="140">
        <v>23132.880000000005</v>
      </c>
      <c r="D8" s="214">
        <f t="shared" ref="D8:D32" si="2">B8/$B$33</f>
        <v>7.3603633148376951E-2</v>
      </c>
      <c r="E8" s="215">
        <f t="shared" ref="E8:E32" si="3">C8/$C$33</f>
        <v>6.7905630146557497E-2</v>
      </c>
      <c r="F8" s="52">
        <f t="shared" ref="F8:F33" si="4">(C8-B8)/B8</f>
        <v>-5.897533422962916E-2</v>
      </c>
      <c r="H8" s="19">
        <v>10688.642999999998</v>
      </c>
      <c r="I8" s="140">
        <v>8943.3619999999974</v>
      </c>
      <c r="J8" s="214">
        <f t="shared" si="0"/>
        <v>0.11740673569199178</v>
      </c>
      <c r="K8" s="215">
        <f t="shared" ref="K8:K32" si="5">I8/$I$33</f>
        <v>9.8875483116481186E-2</v>
      </c>
      <c r="L8" s="52">
        <f t="shared" ref="L8:L33" si="6">(I8-H8)/H8</f>
        <v>-0.16328368343858066</v>
      </c>
      <c r="N8" s="40">
        <f t="shared" si="1"/>
        <v>4.3480434371396086</v>
      </c>
      <c r="O8" s="143">
        <f t="shared" si="1"/>
        <v>3.8660823900871817</v>
      </c>
      <c r="P8" s="52">
        <f t="shared" ref="P8:P33" si="7">(O8-N8)/N8</f>
        <v>-0.11084549959544296</v>
      </c>
      <c r="Q8" s="2"/>
    </row>
    <row r="9" spans="1:17" ht="20.100000000000001" customHeight="1" x14ac:dyDescent="0.25">
      <c r="A9" s="8" t="s">
        <v>168</v>
      </c>
      <c r="B9" s="19">
        <v>21226.909999999993</v>
      </c>
      <c r="C9" s="140">
        <v>20976.309999999998</v>
      </c>
      <c r="D9" s="214">
        <f t="shared" si="2"/>
        <v>6.3556113621339186E-2</v>
      </c>
      <c r="E9" s="215">
        <f t="shared" si="3"/>
        <v>6.1575106458838465E-2</v>
      </c>
      <c r="F9" s="52">
        <f t="shared" si="4"/>
        <v>-1.1805769186376868E-2</v>
      </c>
      <c r="H9" s="19">
        <v>7690.8639999999996</v>
      </c>
      <c r="I9" s="140">
        <v>8129.1890000000021</v>
      </c>
      <c r="J9" s="214">
        <f t="shared" si="0"/>
        <v>8.4478379237762441E-2</v>
      </c>
      <c r="K9" s="215">
        <f t="shared" si="5"/>
        <v>8.9874198284737333E-2</v>
      </c>
      <c r="L9" s="52">
        <f t="shared" si="6"/>
        <v>5.6992946436187478E-2</v>
      </c>
      <c r="N9" s="40">
        <f t="shared" si="1"/>
        <v>3.6231670082927763</v>
      </c>
      <c r="O9" s="143">
        <f t="shared" si="1"/>
        <v>3.8754142172765387</v>
      </c>
      <c r="P9" s="52">
        <f t="shared" si="7"/>
        <v>6.9620640838916337E-2</v>
      </c>
      <c r="Q9" s="2"/>
    </row>
    <row r="10" spans="1:17" ht="20.100000000000001" customHeight="1" x14ac:dyDescent="0.25">
      <c r="A10" s="8" t="s">
        <v>165</v>
      </c>
      <c r="B10" s="19">
        <v>26991.700000000008</v>
      </c>
      <c r="C10" s="140">
        <v>27575.930000000004</v>
      </c>
      <c r="D10" s="214">
        <f t="shared" si="2"/>
        <v>8.0816640388690686E-2</v>
      </c>
      <c r="E10" s="215">
        <f t="shared" si="3"/>
        <v>8.0948023053219451E-2</v>
      </c>
      <c r="F10" s="52">
        <f t="shared" si="4"/>
        <v>2.1644801920590245E-2</v>
      </c>
      <c r="H10" s="19">
        <v>8253.154999999997</v>
      </c>
      <c r="I10" s="140">
        <v>8007.1019999999999</v>
      </c>
      <c r="J10" s="214">
        <f t="shared" si="0"/>
        <v>9.0654724618460941E-2</v>
      </c>
      <c r="K10" s="215">
        <f t="shared" si="5"/>
        <v>8.8524436181040528E-2</v>
      </c>
      <c r="L10" s="52">
        <f t="shared" si="6"/>
        <v>-2.981320476835795E-2</v>
      </c>
      <c r="N10" s="40">
        <f t="shared" si="1"/>
        <v>3.0576640226439959</v>
      </c>
      <c r="O10" s="143">
        <f t="shared" si="1"/>
        <v>2.9036561958200497</v>
      </c>
      <c r="P10" s="52">
        <f t="shared" si="7"/>
        <v>-5.0367805515392737E-2</v>
      </c>
      <c r="Q10" s="2"/>
    </row>
    <row r="11" spans="1:17" ht="20.100000000000001" customHeight="1" x14ac:dyDescent="0.25">
      <c r="A11" s="8" t="s">
        <v>169</v>
      </c>
      <c r="B11" s="19">
        <v>44454.23000000001</v>
      </c>
      <c r="C11" s="140">
        <v>50066.259999999995</v>
      </c>
      <c r="D11" s="214">
        <f t="shared" si="2"/>
        <v>0.13310171347733357</v>
      </c>
      <c r="E11" s="215">
        <f t="shared" si="3"/>
        <v>0.14696747375948802</v>
      </c>
      <c r="F11" s="52">
        <f t="shared" si="4"/>
        <v>0.12624287947401142</v>
      </c>
      <c r="H11" s="19">
        <v>4831.1939999999986</v>
      </c>
      <c r="I11" s="140">
        <v>6344.2980000000007</v>
      </c>
      <c r="J11" s="214">
        <f t="shared" si="0"/>
        <v>5.3067046680737348E-2</v>
      </c>
      <c r="K11" s="215">
        <f t="shared" si="5"/>
        <v>7.0140907835881589E-2</v>
      </c>
      <c r="L11" s="52">
        <f t="shared" si="6"/>
        <v>0.3131946264215435</v>
      </c>
      <c r="N11" s="40">
        <f t="shared" si="1"/>
        <v>1.0867793683525724</v>
      </c>
      <c r="O11" s="143">
        <f t="shared" si="1"/>
        <v>1.2671803326232081</v>
      </c>
      <c r="P11" s="52">
        <f t="shared" si="7"/>
        <v>0.16599594133269385</v>
      </c>
      <c r="Q11" s="2"/>
    </row>
    <row r="12" spans="1:17" ht="20.100000000000001" customHeight="1" x14ac:dyDescent="0.25">
      <c r="A12" s="8" t="s">
        <v>170</v>
      </c>
      <c r="B12" s="19">
        <v>13021.12</v>
      </c>
      <c r="C12" s="140">
        <v>12787.720000000001</v>
      </c>
      <c r="D12" s="214">
        <f t="shared" si="2"/>
        <v>3.8986917181873977E-2</v>
      </c>
      <c r="E12" s="215">
        <f t="shared" si="3"/>
        <v>3.7537832934668586E-2</v>
      </c>
      <c r="F12" s="52">
        <f t="shared" si="4"/>
        <v>-1.792472536924624E-2</v>
      </c>
      <c r="H12" s="19">
        <v>5485.9269999999997</v>
      </c>
      <c r="I12" s="140">
        <v>5401.991</v>
      </c>
      <c r="J12" s="214">
        <f t="shared" si="0"/>
        <v>6.025879817621016E-2</v>
      </c>
      <c r="K12" s="215">
        <f t="shared" si="5"/>
        <v>5.9723006841932984E-2</v>
      </c>
      <c r="L12" s="52">
        <f t="shared" si="6"/>
        <v>-1.5300240050587567E-2</v>
      </c>
      <c r="N12" s="40">
        <f t="shared" si="1"/>
        <v>4.2130991804084434</v>
      </c>
      <c r="O12" s="143">
        <f t="shared" si="1"/>
        <v>4.2243582124100305</v>
      </c>
      <c r="P12" s="52">
        <f t="shared" si="7"/>
        <v>2.6723871239355793E-3</v>
      </c>
      <c r="Q12" s="2"/>
    </row>
    <row r="13" spans="1:17" ht="20.100000000000001" customHeight="1" x14ac:dyDescent="0.25">
      <c r="A13" s="8" t="s">
        <v>171</v>
      </c>
      <c r="B13" s="19">
        <v>19256.28</v>
      </c>
      <c r="C13" s="140">
        <v>20410.919999999998</v>
      </c>
      <c r="D13" s="214">
        <f t="shared" si="2"/>
        <v>5.7655792557858014E-2</v>
      </c>
      <c r="E13" s="215">
        <f t="shared" si="3"/>
        <v>5.9915427066192059E-2</v>
      </c>
      <c r="F13" s="52">
        <f t="shared" si="4"/>
        <v>5.9961737157955719E-2</v>
      </c>
      <c r="H13" s="19">
        <v>4217.1279999999997</v>
      </c>
      <c r="I13" s="140">
        <v>4501.59</v>
      </c>
      <c r="J13" s="214">
        <f t="shared" si="0"/>
        <v>4.6321991713569065E-2</v>
      </c>
      <c r="K13" s="215">
        <f t="shared" si="5"/>
        <v>4.9768407679608703E-2</v>
      </c>
      <c r="L13" s="52">
        <f t="shared" si="6"/>
        <v>6.7453963929954341E-2</v>
      </c>
      <c r="N13" s="40">
        <f t="shared" si="1"/>
        <v>2.1900013917537549</v>
      </c>
      <c r="O13" s="143">
        <f t="shared" si="1"/>
        <v>2.2054811836017194</v>
      </c>
      <c r="P13" s="52">
        <f t="shared" si="7"/>
        <v>7.0683936121010054E-3</v>
      </c>
      <c r="Q13" s="2"/>
    </row>
    <row r="14" spans="1:17" ht="20.100000000000001" customHeight="1" x14ac:dyDescent="0.25">
      <c r="A14" s="8" t="s">
        <v>172</v>
      </c>
      <c r="B14" s="19">
        <v>12529.340000000004</v>
      </c>
      <c r="C14" s="140">
        <v>12245.579999999998</v>
      </c>
      <c r="D14" s="214">
        <f t="shared" si="2"/>
        <v>3.7514464264482704E-2</v>
      </c>
      <c r="E14" s="215">
        <f t="shared" si="3"/>
        <v>3.5946402973174169E-2</v>
      </c>
      <c r="F14" s="52">
        <f t="shared" si="4"/>
        <v>-2.2647641455974983E-2</v>
      </c>
      <c r="H14" s="19">
        <v>4657.1129999999985</v>
      </c>
      <c r="I14" s="140">
        <v>4321.5519999999997</v>
      </c>
      <c r="J14" s="214">
        <f t="shared" si="0"/>
        <v>5.1154897312852422E-2</v>
      </c>
      <c r="K14" s="215">
        <f t="shared" si="5"/>
        <v>4.7777954399362971E-2</v>
      </c>
      <c r="L14" s="52">
        <f t="shared" si="6"/>
        <v>-7.2053437397803941E-2</v>
      </c>
      <c r="N14" s="40">
        <f t="shared" si="1"/>
        <v>3.7169659375513771</v>
      </c>
      <c r="O14" s="143">
        <f t="shared" si="1"/>
        <v>3.529070897417681</v>
      </c>
      <c r="P14" s="52">
        <f t="shared" si="7"/>
        <v>-5.0550648913795411E-2</v>
      </c>
      <c r="Q14" s="2"/>
    </row>
    <row r="15" spans="1:17" ht="20.100000000000001" customHeight="1" x14ac:dyDescent="0.25">
      <c r="A15" s="8" t="s">
        <v>176</v>
      </c>
      <c r="B15" s="19">
        <v>9911.1</v>
      </c>
      <c r="C15" s="140">
        <v>17504.45</v>
      </c>
      <c r="D15" s="214">
        <f t="shared" si="2"/>
        <v>2.9675115111547329E-2</v>
      </c>
      <c r="E15" s="215">
        <f t="shared" si="3"/>
        <v>5.1383602371123188E-2</v>
      </c>
      <c r="F15" s="52">
        <f t="shared" si="4"/>
        <v>0.76614603828031203</v>
      </c>
      <c r="H15" s="19">
        <v>2889.9959999999996</v>
      </c>
      <c r="I15" s="140">
        <v>4036.1750000000002</v>
      </c>
      <c r="J15" s="214">
        <f t="shared" si="0"/>
        <v>3.1744440947547178E-2</v>
      </c>
      <c r="K15" s="215">
        <f t="shared" si="5"/>
        <v>4.4622900545417211E-2</v>
      </c>
      <c r="L15" s="52">
        <f t="shared" si="6"/>
        <v>0.39660227903429646</v>
      </c>
      <c r="N15" s="40">
        <f t="shared" si="1"/>
        <v>2.9159185156037166</v>
      </c>
      <c r="O15" s="143">
        <f t="shared" si="1"/>
        <v>2.3057993824427503</v>
      </c>
      <c r="P15" s="52">
        <f t="shared" si="7"/>
        <v>-0.20923737405420817</v>
      </c>
      <c r="Q15" s="2"/>
    </row>
    <row r="16" spans="1:17" ht="20.100000000000001" customHeight="1" x14ac:dyDescent="0.25">
      <c r="A16" s="8" t="s">
        <v>174</v>
      </c>
      <c r="B16" s="19">
        <v>8637.779999999997</v>
      </c>
      <c r="C16" s="140">
        <v>9555.1600000000017</v>
      </c>
      <c r="D16" s="214">
        <f t="shared" si="2"/>
        <v>2.5862630364764879E-2</v>
      </c>
      <c r="E16" s="215">
        <f t="shared" si="3"/>
        <v>2.8048784282423127E-2</v>
      </c>
      <c r="F16" s="52">
        <f t="shared" si="4"/>
        <v>0.10620552966155714</v>
      </c>
      <c r="H16" s="19">
        <v>3128.4240000000004</v>
      </c>
      <c r="I16" s="140">
        <v>3457.0349999999989</v>
      </c>
      <c r="J16" s="214">
        <f t="shared" si="0"/>
        <v>3.4363393903275072E-2</v>
      </c>
      <c r="K16" s="215">
        <f t="shared" si="5"/>
        <v>3.8220079403649826E-2</v>
      </c>
      <c r="L16" s="52">
        <f t="shared" si="6"/>
        <v>0.10504042930242143</v>
      </c>
      <c r="N16" s="40">
        <f t="shared" si="1"/>
        <v>3.6217917103700277</v>
      </c>
      <c r="O16" s="143">
        <f t="shared" si="1"/>
        <v>3.6179770930052433</v>
      </c>
      <c r="P16" s="52">
        <f t="shared" si="7"/>
        <v>-1.0532404041519719E-3</v>
      </c>
      <c r="Q16" s="2"/>
    </row>
    <row r="17" spans="1:17" ht="20.100000000000001" customHeight="1" x14ac:dyDescent="0.25">
      <c r="A17" s="8" t="s">
        <v>175</v>
      </c>
      <c r="B17" s="19">
        <v>26154.210000000003</v>
      </c>
      <c r="C17" s="140">
        <v>18710.689999999999</v>
      </c>
      <c r="D17" s="214">
        <f t="shared" si="2"/>
        <v>7.8309087023799809E-2</v>
      </c>
      <c r="E17" s="215">
        <f t="shared" si="3"/>
        <v>5.4924470923071039E-2</v>
      </c>
      <c r="F17" s="52">
        <f t="shared" si="4"/>
        <v>-0.28460121716542014</v>
      </c>
      <c r="H17" s="19">
        <v>2857.9199999999996</v>
      </c>
      <c r="I17" s="140">
        <v>2783.8820000000001</v>
      </c>
      <c r="J17" s="214">
        <f t="shared" si="0"/>
        <v>3.1392110118081143E-2</v>
      </c>
      <c r="K17" s="215">
        <f t="shared" si="5"/>
        <v>3.0777874997039812E-2</v>
      </c>
      <c r="L17" s="52">
        <f t="shared" si="6"/>
        <v>-2.5906253499048106E-2</v>
      </c>
      <c r="N17" s="40">
        <f t="shared" si="1"/>
        <v>1.0927189159986095</v>
      </c>
      <c r="O17" s="143">
        <f t="shared" si="1"/>
        <v>1.4878564072196163</v>
      </c>
      <c r="P17" s="52">
        <f t="shared" si="7"/>
        <v>0.36160945457771287</v>
      </c>
      <c r="Q17" s="2"/>
    </row>
    <row r="18" spans="1:17" ht="20.100000000000001" customHeight="1" x14ac:dyDescent="0.25">
      <c r="A18" s="8" t="s">
        <v>178</v>
      </c>
      <c r="B18" s="19">
        <v>8135.5199999999995</v>
      </c>
      <c r="C18" s="140">
        <v>9629.7199999999975</v>
      </c>
      <c r="D18" s="214">
        <f t="shared" si="2"/>
        <v>2.4358798972091443E-2</v>
      </c>
      <c r="E18" s="215">
        <f t="shared" si="3"/>
        <v>2.8267652135614215E-2</v>
      </c>
      <c r="F18" s="52">
        <f t="shared" si="4"/>
        <v>0.18366373630695987</v>
      </c>
      <c r="H18" s="19">
        <v>1983.0549999999998</v>
      </c>
      <c r="I18" s="140">
        <v>2351.6270000000004</v>
      </c>
      <c r="J18" s="214">
        <f t="shared" si="0"/>
        <v>2.1782373519976556E-2</v>
      </c>
      <c r="K18" s="215">
        <f t="shared" si="5"/>
        <v>2.5998976194272511E-2</v>
      </c>
      <c r="L18" s="52">
        <f t="shared" si="6"/>
        <v>0.18586070482160133</v>
      </c>
      <c r="N18" s="40">
        <f t="shared" si="1"/>
        <v>2.4375270419100441</v>
      </c>
      <c r="O18" s="143">
        <f t="shared" si="1"/>
        <v>2.4420512745957317</v>
      </c>
      <c r="P18" s="52">
        <f t="shared" si="7"/>
        <v>1.8560748692832529E-3</v>
      </c>
      <c r="Q18" s="2"/>
    </row>
    <row r="19" spans="1:17" ht="20.100000000000001" customHeight="1" x14ac:dyDescent="0.25">
      <c r="A19" s="8" t="s">
        <v>173</v>
      </c>
      <c r="B19" s="19">
        <v>12434.33</v>
      </c>
      <c r="C19" s="140">
        <v>8547.6299999999992</v>
      </c>
      <c r="D19" s="214">
        <f t="shared" si="2"/>
        <v>3.7229992037711886E-2</v>
      </c>
      <c r="E19" s="215">
        <f t="shared" si="3"/>
        <v>2.509122086872102E-2</v>
      </c>
      <c r="F19" s="52">
        <f t="shared" si="4"/>
        <v>-0.31257816062465776</v>
      </c>
      <c r="H19" s="19">
        <v>2901.4649999999997</v>
      </c>
      <c r="I19" s="140">
        <v>2163.9649999999997</v>
      </c>
      <c r="J19" s="214">
        <f t="shared" si="0"/>
        <v>3.1870419320260295E-2</v>
      </c>
      <c r="K19" s="215">
        <f t="shared" si="5"/>
        <v>2.3924233953870618E-2</v>
      </c>
      <c r="L19" s="52">
        <f t="shared" si="6"/>
        <v>-0.25418193912385645</v>
      </c>
      <c r="N19" s="40">
        <f t="shared" si="1"/>
        <v>2.3334309126426591</v>
      </c>
      <c r="O19" s="143">
        <f t="shared" si="1"/>
        <v>2.5316549733668863</v>
      </c>
      <c r="P19" s="52">
        <f t="shared" si="7"/>
        <v>8.4949616314002746E-2</v>
      </c>
      <c r="Q19" s="2"/>
    </row>
    <row r="20" spans="1:17" ht="20.100000000000001" customHeight="1" x14ac:dyDescent="0.25">
      <c r="A20" s="8" t="s">
        <v>177</v>
      </c>
      <c r="B20" s="19">
        <v>6832.7300000000014</v>
      </c>
      <c r="C20" s="140">
        <v>6514.5300000000007</v>
      </c>
      <c r="D20" s="214">
        <f t="shared" si="2"/>
        <v>2.0458077234224537E-2</v>
      </c>
      <c r="E20" s="215">
        <f t="shared" si="3"/>
        <v>1.9123138353661678E-2</v>
      </c>
      <c r="F20" s="52">
        <f t="shared" si="4"/>
        <v>-4.6569965445729694E-2</v>
      </c>
      <c r="H20" s="19">
        <v>2390.8960000000002</v>
      </c>
      <c r="I20" s="140">
        <v>1999.8200000000002</v>
      </c>
      <c r="J20" s="214">
        <f t="shared" si="0"/>
        <v>2.6262201360737789E-2</v>
      </c>
      <c r="K20" s="215">
        <f t="shared" si="5"/>
        <v>2.2109489546101507E-2</v>
      </c>
      <c r="L20" s="52">
        <f t="shared" si="6"/>
        <v>-0.16356880433109594</v>
      </c>
      <c r="N20" s="40">
        <f t="shared" si="1"/>
        <v>3.4991811472134855</v>
      </c>
      <c r="O20" s="143">
        <f t="shared" si="1"/>
        <v>3.0697840059067962</v>
      </c>
      <c r="P20" s="52">
        <f t="shared" si="7"/>
        <v>-0.12271360733885769</v>
      </c>
      <c r="Q20" s="2"/>
    </row>
    <row r="21" spans="1:17" ht="20.100000000000001" customHeight="1" x14ac:dyDescent="0.25">
      <c r="A21" s="8" t="s">
        <v>181</v>
      </c>
      <c r="B21" s="19">
        <v>3445.91</v>
      </c>
      <c r="C21" s="140">
        <v>4174.4400000000005</v>
      </c>
      <c r="D21" s="214">
        <f t="shared" si="2"/>
        <v>1.0317500167895798E-2</v>
      </c>
      <c r="E21" s="215">
        <f t="shared" si="3"/>
        <v>1.2253899156049549E-2</v>
      </c>
      <c r="F21" s="52">
        <f t="shared" si="4"/>
        <v>0.21141875440739913</v>
      </c>
      <c r="H21" s="19">
        <v>1169.6089999999999</v>
      </c>
      <c r="I21" s="140">
        <v>1447.7940000000001</v>
      </c>
      <c r="J21" s="214">
        <f t="shared" si="0"/>
        <v>1.2847278623299031E-2</v>
      </c>
      <c r="K21" s="215">
        <f t="shared" si="5"/>
        <v>1.6006433732990211E-2</v>
      </c>
      <c r="L21" s="52">
        <f t="shared" si="6"/>
        <v>0.23784444203148247</v>
      </c>
      <c r="N21" s="40">
        <f t="shared" si="1"/>
        <v>3.3941948570914504</v>
      </c>
      <c r="O21" s="143">
        <f t="shared" si="1"/>
        <v>3.4682352602983872</v>
      </c>
      <c r="P21" s="52">
        <f t="shared" si="7"/>
        <v>2.1813834009041969E-2</v>
      </c>
      <c r="Q21" s="2"/>
    </row>
    <row r="22" spans="1:17" ht="20.100000000000001" customHeight="1" x14ac:dyDescent="0.25">
      <c r="A22" s="8" t="s">
        <v>180</v>
      </c>
      <c r="B22" s="19">
        <v>637.3599999999999</v>
      </c>
      <c r="C22" s="140">
        <v>474.58999999999992</v>
      </c>
      <c r="D22" s="214">
        <f t="shared" si="2"/>
        <v>1.9083382639157917E-3</v>
      </c>
      <c r="E22" s="215">
        <f t="shared" si="3"/>
        <v>1.3931396787280578E-3</v>
      </c>
      <c r="F22" s="52">
        <f t="shared" si="4"/>
        <v>-0.25538157399271999</v>
      </c>
      <c r="H22" s="19">
        <v>1604.4330000000002</v>
      </c>
      <c r="I22" s="140">
        <v>1284.1129999999996</v>
      </c>
      <c r="J22" s="214">
        <f t="shared" si="0"/>
        <v>1.7623494504074043E-2</v>
      </c>
      <c r="K22" s="215">
        <f t="shared" si="5"/>
        <v>1.4196819188483482E-2</v>
      </c>
      <c r="L22" s="52">
        <f t="shared" si="6"/>
        <v>-0.1996468534366973</v>
      </c>
      <c r="N22" s="40">
        <f t="shared" si="1"/>
        <v>25.173104681812486</v>
      </c>
      <c r="O22" s="143">
        <f t="shared" si="1"/>
        <v>27.057312627741837</v>
      </c>
      <c r="P22" s="52">
        <f t="shared" si="7"/>
        <v>7.4850042128124433E-2</v>
      </c>
      <c r="Q22" s="2"/>
    </row>
    <row r="23" spans="1:17" ht="20.100000000000001" customHeight="1" x14ac:dyDescent="0.25">
      <c r="A23" s="8" t="s">
        <v>179</v>
      </c>
      <c r="B23" s="19">
        <v>3602.849999999999</v>
      </c>
      <c r="C23" s="140">
        <v>3499.130000000001</v>
      </c>
      <c r="D23" s="214">
        <f t="shared" si="2"/>
        <v>1.0787398823504784E-2</v>
      </c>
      <c r="E23" s="215">
        <f t="shared" si="3"/>
        <v>1.0271554065672919E-2</v>
      </c>
      <c r="F23" s="52">
        <f t="shared" si="4"/>
        <v>-2.8788320357494207E-2</v>
      </c>
      <c r="H23" s="19">
        <v>1672.4819999999997</v>
      </c>
      <c r="I23" s="140">
        <v>1226.0730000000001</v>
      </c>
      <c r="J23" s="214">
        <f t="shared" si="0"/>
        <v>1.837096178847154E-2</v>
      </c>
      <c r="K23" s="215">
        <f t="shared" si="5"/>
        <v>1.3555144051093256E-2</v>
      </c>
      <c r="L23" s="52">
        <f t="shared" si="6"/>
        <v>-0.2669140833802694</v>
      </c>
      <c r="N23" s="40">
        <f t="shared" si="1"/>
        <v>4.6421083309047013</v>
      </c>
      <c r="O23" s="143">
        <f t="shared" si="1"/>
        <v>3.503936692835075</v>
      </c>
      <c r="P23" s="52">
        <f t="shared" si="7"/>
        <v>-0.24518420444699268</v>
      </c>
      <c r="Q23" s="2"/>
    </row>
    <row r="24" spans="1:17" ht="20.100000000000001" customHeight="1" x14ac:dyDescent="0.25">
      <c r="A24" s="8" t="s">
        <v>186</v>
      </c>
      <c r="B24" s="19">
        <v>11514.189999999999</v>
      </c>
      <c r="C24" s="140">
        <v>12998.37</v>
      </c>
      <c r="D24" s="214">
        <f t="shared" si="2"/>
        <v>3.4474973884455515E-2</v>
      </c>
      <c r="E24" s="215">
        <f t="shared" si="3"/>
        <v>3.815618745820272E-2</v>
      </c>
      <c r="F24" s="52">
        <f t="shared" si="4"/>
        <v>0.12890007894606587</v>
      </c>
      <c r="H24" s="19">
        <v>947.05200000000013</v>
      </c>
      <c r="I24" s="140">
        <v>1062.377</v>
      </c>
      <c r="J24" s="214">
        <f t="shared" si="0"/>
        <v>1.0402656712416369E-2</v>
      </c>
      <c r="K24" s="215">
        <f t="shared" si="5"/>
        <v>1.1745363670489683E-2</v>
      </c>
      <c r="L24" s="52">
        <f t="shared" si="6"/>
        <v>0.12177261649835469</v>
      </c>
      <c r="N24" s="40">
        <f t="shared" si="1"/>
        <v>0.82250857420278822</v>
      </c>
      <c r="O24" s="143">
        <f t="shared" si="1"/>
        <v>0.81731555571967862</v>
      </c>
      <c r="P24" s="52">
        <f t="shared" si="7"/>
        <v>-6.3136344665378173E-3</v>
      </c>
      <c r="Q24" s="2"/>
    </row>
    <row r="25" spans="1:17" ht="20.100000000000001" customHeight="1" x14ac:dyDescent="0.25">
      <c r="A25" s="8" t="s">
        <v>182</v>
      </c>
      <c r="B25" s="19">
        <v>2332.66</v>
      </c>
      <c r="C25" s="140">
        <v>3023.01</v>
      </c>
      <c r="D25" s="214">
        <f t="shared" si="2"/>
        <v>6.9842857014965022E-3</v>
      </c>
      <c r="E25" s="215">
        <f t="shared" si="3"/>
        <v>8.873923134056147E-3</v>
      </c>
      <c r="F25" s="52">
        <f t="shared" si="4"/>
        <v>0.29594968833863505</v>
      </c>
      <c r="H25" s="19">
        <v>723.27</v>
      </c>
      <c r="I25" s="140">
        <v>759.71100000000001</v>
      </c>
      <c r="J25" s="214">
        <f t="shared" si="0"/>
        <v>7.9445790942729508E-3</v>
      </c>
      <c r="K25" s="215">
        <f t="shared" si="5"/>
        <v>8.3991671313209792E-3</v>
      </c>
      <c r="L25" s="52">
        <f t="shared" si="6"/>
        <v>5.038367414658431E-2</v>
      </c>
      <c r="N25" s="40">
        <f t="shared" si="1"/>
        <v>3.1006233227302737</v>
      </c>
      <c r="O25" s="143">
        <f t="shared" si="1"/>
        <v>2.5130945646888363</v>
      </c>
      <c r="P25" s="52">
        <f t="shared" si="7"/>
        <v>-0.18948730525708787</v>
      </c>
      <c r="Q25" s="2"/>
    </row>
    <row r="26" spans="1:17" ht="20.100000000000001" customHeight="1" x14ac:dyDescent="0.25">
      <c r="A26" s="8" t="s">
        <v>183</v>
      </c>
      <c r="B26" s="19">
        <v>2599.36</v>
      </c>
      <c r="C26" s="140">
        <v>2721.5499999999993</v>
      </c>
      <c r="D26" s="214">
        <f t="shared" si="2"/>
        <v>7.7828199913583425E-3</v>
      </c>
      <c r="E26" s="215">
        <f t="shared" si="3"/>
        <v>7.9889995420096196E-3</v>
      </c>
      <c r="F26" s="52">
        <f t="shared" si="4"/>
        <v>4.7007724978455907E-2</v>
      </c>
      <c r="H26" s="19">
        <v>722.28199999999993</v>
      </c>
      <c r="I26" s="140">
        <v>742.74999999999989</v>
      </c>
      <c r="J26" s="214">
        <f t="shared" si="0"/>
        <v>7.933726654457747E-3</v>
      </c>
      <c r="K26" s="215">
        <f t="shared" si="5"/>
        <v>8.2116507287490325E-3</v>
      </c>
      <c r="L26" s="52">
        <f t="shared" si="6"/>
        <v>2.8337962180976353E-2</v>
      </c>
      <c r="N26" s="40">
        <f t="shared" si="1"/>
        <v>2.7786916779514952</v>
      </c>
      <c r="O26" s="143">
        <f t="shared" si="1"/>
        <v>2.7291433190645042</v>
      </c>
      <c r="P26" s="52">
        <f t="shared" si="7"/>
        <v>-1.7831542549376668E-2</v>
      </c>
      <c r="Q26" s="2"/>
    </row>
    <row r="27" spans="1:17" ht="20.100000000000001" customHeight="1" x14ac:dyDescent="0.25">
      <c r="A27" s="8" t="s">
        <v>185</v>
      </c>
      <c r="B27" s="19">
        <v>2113.3700000000003</v>
      </c>
      <c r="C27" s="140">
        <v>1952.9499999999998</v>
      </c>
      <c r="D27" s="214">
        <f t="shared" si="2"/>
        <v>6.3277030827345888E-3</v>
      </c>
      <c r="E27" s="215">
        <f t="shared" si="3"/>
        <v>5.7328054437977213E-3</v>
      </c>
      <c r="F27" s="52">
        <f t="shared" si="4"/>
        <v>-7.590720034825918E-2</v>
      </c>
      <c r="H27" s="19">
        <v>670.14200000000005</v>
      </c>
      <c r="I27" s="140">
        <v>731.27499999999998</v>
      </c>
      <c r="J27" s="214">
        <f t="shared" si="0"/>
        <v>7.3610078164368271E-3</v>
      </c>
      <c r="K27" s="215">
        <f t="shared" si="5"/>
        <v>8.0847861146630083E-3</v>
      </c>
      <c r="L27" s="52">
        <f t="shared" si="6"/>
        <v>9.1223949550990571E-2</v>
      </c>
      <c r="N27" s="40">
        <f t="shared" si="1"/>
        <v>3.1709639107207916</v>
      </c>
      <c r="O27" s="143">
        <f t="shared" si="1"/>
        <v>3.7444635039299525</v>
      </c>
      <c r="P27" s="52">
        <f t="shared" si="7"/>
        <v>0.18085970365988768</v>
      </c>
      <c r="Q27" s="2"/>
    </row>
    <row r="28" spans="1:17" ht="20.100000000000001" customHeight="1" x14ac:dyDescent="0.25">
      <c r="A28" s="8" t="s">
        <v>205</v>
      </c>
      <c r="B28" s="19">
        <v>3595.74</v>
      </c>
      <c r="C28" s="140">
        <v>3362.5000000000005</v>
      </c>
      <c r="D28" s="214">
        <f t="shared" si="2"/>
        <v>1.0766110564033779E-2</v>
      </c>
      <c r="E28" s="215">
        <f t="shared" si="3"/>
        <v>9.8704822472515125E-3</v>
      </c>
      <c r="F28" s="52">
        <f t="shared" si="4"/>
        <v>-6.4865646570663987E-2</v>
      </c>
      <c r="H28" s="19">
        <v>810.82600000000002</v>
      </c>
      <c r="I28" s="140">
        <v>716.45299999999997</v>
      </c>
      <c r="J28" s="214">
        <f t="shared" si="0"/>
        <v>8.906316159515754E-3</v>
      </c>
      <c r="K28" s="215">
        <f t="shared" si="5"/>
        <v>7.9209179395010858E-3</v>
      </c>
      <c r="L28" s="52">
        <f t="shared" si="6"/>
        <v>-0.11639118627177723</v>
      </c>
      <c r="N28" s="40">
        <f t="shared" si="1"/>
        <v>2.2549628171113598</v>
      </c>
      <c r="O28" s="143">
        <f t="shared" si="1"/>
        <v>2.1307152416356874</v>
      </c>
      <c r="P28" s="52">
        <f t="shared" si="7"/>
        <v>-5.5099611635652336E-2</v>
      </c>
      <c r="Q28" s="2"/>
    </row>
    <row r="29" spans="1:17" ht="20.100000000000001" customHeight="1" x14ac:dyDescent="0.25">
      <c r="A29" s="8" t="s">
        <v>188</v>
      </c>
      <c r="B29" s="19">
        <v>1041.6500000000001</v>
      </c>
      <c r="C29" s="140">
        <v>1739.5200000000002</v>
      </c>
      <c r="D29" s="214">
        <f t="shared" si="2"/>
        <v>3.118834807028814E-3</v>
      </c>
      <c r="E29" s="215">
        <f t="shared" si="3"/>
        <v>5.1062903431193908E-3</v>
      </c>
      <c r="F29" s="52">
        <f t="shared" si="4"/>
        <v>0.66996591945471129</v>
      </c>
      <c r="H29" s="19">
        <v>303.435</v>
      </c>
      <c r="I29" s="140">
        <v>663.83199999999988</v>
      </c>
      <c r="J29" s="214">
        <f t="shared" si="0"/>
        <v>3.3330061491154239E-3</v>
      </c>
      <c r="K29" s="215">
        <f t="shared" si="5"/>
        <v>7.3391538560308688E-3</v>
      </c>
      <c r="L29" s="52">
        <f t="shared" si="6"/>
        <v>1.1877238947385762</v>
      </c>
      <c r="N29" s="40">
        <f t="shared" si="1"/>
        <v>2.9130226083617332</v>
      </c>
      <c r="O29" s="143">
        <f t="shared" si="1"/>
        <v>3.8161791758646051</v>
      </c>
      <c r="P29" s="52">
        <f t="shared" si="7"/>
        <v>0.31004104290519113</v>
      </c>
      <c r="Q29" s="2"/>
    </row>
    <row r="30" spans="1:17" ht="20.100000000000001" customHeight="1" x14ac:dyDescent="0.25">
      <c r="A30" s="8" t="s">
        <v>187</v>
      </c>
      <c r="B30" s="19">
        <v>2553.9900000000002</v>
      </c>
      <c r="C30" s="140">
        <v>3460.16</v>
      </c>
      <c r="D30" s="214">
        <f t="shared" si="2"/>
        <v>7.6469763440728845E-3</v>
      </c>
      <c r="E30" s="215">
        <f t="shared" si="3"/>
        <v>1.0157159212683953E-2</v>
      </c>
      <c r="F30" s="52">
        <f t="shared" si="4"/>
        <v>0.35480561787634235</v>
      </c>
      <c r="H30" s="19">
        <v>544.98799999999994</v>
      </c>
      <c r="I30" s="140">
        <v>660.07600000000002</v>
      </c>
      <c r="J30" s="214">
        <f t="shared" si="0"/>
        <v>5.9862848886717635E-3</v>
      </c>
      <c r="K30" s="215">
        <f t="shared" si="5"/>
        <v>7.2976284973810136E-3</v>
      </c>
      <c r="L30" s="52">
        <f t="shared" si="6"/>
        <v>0.21117529193303355</v>
      </c>
      <c r="N30" s="40">
        <f t="shared" si="1"/>
        <v>2.1338689658142744</v>
      </c>
      <c r="O30" s="143">
        <f t="shared" si="1"/>
        <v>1.9076458892074357</v>
      </c>
      <c r="P30" s="52">
        <f t="shared" si="7"/>
        <v>-0.10601544904164865</v>
      </c>
      <c r="Q30" s="2"/>
    </row>
    <row r="31" spans="1:17" ht="20.100000000000001" customHeight="1" x14ac:dyDescent="0.25">
      <c r="A31" s="8" t="s">
        <v>191</v>
      </c>
      <c r="B31" s="19">
        <v>1339.5299999999997</v>
      </c>
      <c r="C31" s="140">
        <v>1645.9099999999996</v>
      </c>
      <c r="D31" s="214">
        <f t="shared" si="2"/>
        <v>4.0107260491137192E-3</v>
      </c>
      <c r="E31" s="215">
        <f t="shared" si="3"/>
        <v>4.8315019882747157E-3</v>
      </c>
      <c r="F31" s="52">
        <f t="shared" si="4"/>
        <v>0.22872201443789983</v>
      </c>
      <c r="H31" s="19">
        <v>423.40099999999995</v>
      </c>
      <c r="I31" s="140">
        <v>554.76599999999996</v>
      </c>
      <c r="J31" s="214">
        <f t="shared" si="0"/>
        <v>4.6507427835998467E-3</v>
      </c>
      <c r="K31" s="215">
        <f t="shared" si="5"/>
        <v>6.1333485401348859E-3</v>
      </c>
      <c r="L31" s="52">
        <f t="shared" si="6"/>
        <v>0.3102614306532106</v>
      </c>
      <c r="N31" s="40">
        <f t="shared" si="1"/>
        <v>3.1608176002030564</v>
      </c>
      <c r="O31" s="143">
        <f t="shared" si="1"/>
        <v>3.370573117606674</v>
      </c>
      <c r="P31" s="52">
        <f t="shared" si="7"/>
        <v>6.6361158388305155E-2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29654.550000000163</v>
      </c>
      <c r="C32" s="140">
        <f>C33-SUM(C7:C31)</f>
        <v>33096.310000000056</v>
      </c>
      <c r="D32" s="214">
        <f t="shared" si="2"/>
        <v>8.8789557650628154E-2</v>
      </c>
      <c r="E32" s="215">
        <f t="shared" si="3"/>
        <v>9.7152874440009876E-2</v>
      </c>
      <c r="F32" s="52">
        <f t="shared" si="4"/>
        <v>0.11606178478512991</v>
      </c>
      <c r="H32" s="19">
        <f>H33-SUM(H7:H31)</f>
        <v>8417.4749999999913</v>
      </c>
      <c r="I32" s="140">
        <f>I33-SUM(I7:I31)</f>
        <v>8617.0290000000678</v>
      </c>
      <c r="J32" s="214">
        <f t="shared" si="0"/>
        <v>9.2459656714041966E-2</v>
      </c>
      <c r="K32" s="215">
        <f t="shared" si="5"/>
        <v>9.526763038371204E-2</v>
      </c>
      <c r="L32" s="52">
        <f t="shared" si="6"/>
        <v>2.3707109317233101E-2</v>
      </c>
      <c r="N32" s="40">
        <f t="shared" si="1"/>
        <v>2.8385104478064731</v>
      </c>
      <c r="O32" s="143">
        <f t="shared" si="1"/>
        <v>2.6036222769245434</v>
      </c>
      <c r="P32" s="52">
        <f t="shared" si="7"/>
        <v>-8.2750504252483967E-2</v>
      </c>
      <c r="Q32" s="2"/>
    </row>
    <row r="33" spans="1:17" ht="26.25" customHeight="1" thickBot="1" x14ac:dyDescent="0.3">
      <c r="A33" s="35" t="s">
        <v>18</v>
      </c>
      <c r="B33" s="36">
        <v>333986.91000000009</v>
      </c>
      <c r="C33" s="148">
        <v>340662.18000000011</v>
      </c>
      <c r="D33" s="251">
        <f>SUM(D7:D32)</f>
        <v>1</v>
      </c>
      <c r="E33" s="252">
        <f>SUM(E7:E32)</f>
        <v>0.99999999999999978</v>
      </c>
      <c r="F33" s="57">
        <f t="shared" si="4"/>
        <v>1.9986621631368776E-2</v>
      </c>
      <c r="G33" s="56"/>
      <c r="H33" s="36">
        <v>91039.435999999972</v>
      </c>
      <c r="I33" s="148">
        <v>90450.754000000044</v>
      </c>
      <c r="J33" s="251">
        <f>SUM(J7:J32)</f>
        <v>1.0000000000000002</v>
      </c>
      <c r="K33" s="252">
        <f>SUM(K7:K32)</f>
        <v>1.0000000000000002</v>
      </c>
      <c r="L33" s="57">
        <f t="shared" si="6"/>
        <v>-6.466230744223065E-3</v>
      </c>
      <c r="M33" s="56"/>
      <c r="N33" s="37">
        <f t="shared" si="1"/>
        <v>2.7258384467822387</v>
      </c>
      <c r="O33" s="150">
        <f t="shared" si="1"/>
        <v>2.6551451646320121</v>
      </c>
      <c r="P33" s="57">
        <f t="shared" si="7"/>
        <v>-2.5934509153936726E-2</v>
      </c>
      <c r="Q33" s="2"/>
    </row>
    <row r="35" spans="1:17" ht="15.75" thickBot="1" x14ac:dyDescent="0.3"/>
    <row r="36" spans="1:17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7" x14ac:dyDescent="0.25">
      <c r="A37" s="378"/>
      <c r="B37" s="368" t="str">
        <f>B5</f>
        <v>jul</v>
      </c>
      <c r="C37" s="370"/>
      <c r="D37" s="368" t="str">
        <f>B37</f>
        <v>jul</v>
      </c>
      <c r="E37" s="370"/>
      <c r="F37" s="131" t="str">
        <f>F5</f>
        <v>2025 /2024</v>
      </c>
      <c r="H37" s="371" t="str">
        <f>B37</f>
        <v>jul</v>
      </c>
      <c r="I37" s="370"/>
      <c r="J37" s="368" t="str">
        <f>B37</f>
        <v>jul</v>
      </c>
      <c r="K37" s="369"/>
      <c r="L37" s="131" t="str">
        <f>F37</f>
        <v>2025 /2024</v>
      </c>
      <c r="N37" s="371" t="str">
        <f>B37</f>
        <v>jul</v>
      </c>
      <c r="O37" s="369"/>
      <c r="P37" s="131" t="str">
        <f>F37</f>
        <v>2025 /2024</v>
      </c>
    </row>
    <row r="38" spans="1:17" ht="19.5" customHeight="1" thickBot="1" x14ac:dyDescent="0.3">
      <c r="A38" s="379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2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8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165</v>
      </c>
      <c r="B39" s="19">
        <v>26991.700000000008</v>
      </c>
      <c r="C39" s="147">
        <v>27575.930000000004</v>
      </c>
      <c r="D39" s="247">
        <f>B39/$B$62</f>
        <v>0.20527823107093049</v>
      </c>
      <c r="E39" s="246">
        <f>C39/$C$62</f>
        <v>0.22051124417484119</v>
      </c>
      <c r="F39" s="52">
        <f>(C39-B39)/B39</f>
        <v>2.1644801920590245E-2</v>
      </c>
      <c r="H39" s="39">
        <v>8253.154999999997</v>
      </c>
      <c r="I39" s="147">
        <v>8007.1019999999999</v>
      </c>
      <c r="J39" s="250">
        <f>H39/$H$62</f>
        <v>0.24369633957137588</v>
      </c>
      <c r="K39" s="246">
        <f>I39/$I$62</f>
        <v>0.23933287505871165</v>
      </c>
      <c r="L39" s="52">
        <f>(I39-H39)/H39</f>
        <v>-2.981320476835795E-2</v>
      </c>
      <c r="N39" s="40">
        <f t="shared" ref="N39:O62" si="8">(H39/B39)*10</f>
        <v>3.0576640226439959</v>
      </c>
      <c r="O39" s="149">
        <f t="shared" si="8"/>
        <v>2.9036561958200497</v>
      </c>
      <c r="P39" s="52">
        <f>(O39-N39)/N39</f>
        <v>-5.0367805515392737E-2</v>
      </c>
    </row>
    <row r="40" spans="1:17" ht="20.100000000000001" customHeight="1" x14ac:dyDescent="0.25">
      <c r="A40" s="38" t="s">
        <v>171</v>
      </c>
      <c r="B40" s="19">
        <v>19256.28</v>
      </c>
      <c r="C40" s="140">
        <v>20410.919999999998</v>
      </c>
      <c r="D40" s="247">
        <f t="shared" ref="D40:D61" si="9">B40/$B$62</f>
        <v>0.14644854141852998</v>
      </c>
      <c r="E40" s="215">
        <f t="shared" ref="E40:E61" si="10">C40/$C$62</f>
        <v>0.16321615858297975</v>
      </c>
      <c r="F40" s="52">
        <f t="shared" ref="F40:F62" si="11">(C40-B40)/B40</f>
        <v>5.9961737157955719E-2</v>
      </c>
      <c r="H40" s="19">
        <v>4217.1279999999997</v>
      </c>
      <c r="I40" s="140">
        <v>4501.59</v>
      </c>
      <c r="J40" s="247">
        <f t="shared" ref="J40:J62" si="12">H40/$H$62</f>
        <v>0.12452191399579404</v>
      </c>
      <c r="K40" s="215">
        <f t="shared" ref="K40:K62" si="13">I40/$I$62</f>
        <v>0.13455286032768732</v>
      </c>
      <c r="L40" s="52">
        <f t="shared" ref="L40:L62" si="14">(I40-H40)/H40</f>
        <v>6.7453963929954341E-2</v>
      </c>
      <c r="N40" s="40">
        <f t="shared" si="8"/>
        <v>2.1900013917537549</v>
      </c>
      <c r="O40" s="143">
        <f t="shared" si="8"/>
        <v>2.2054811836017194</v>
      </c>
      <c r="P40" s="52">
        <f t="shared" ref="P40:P62" si="15">(O40-N40)/N40</f>
        <v>7.0683936121010054E-3</v>
      </c>
    </row>
    <row r="41" spans="1:17" ht="20.100000000000001" customHeight="1" x14ac:dyDescent="0.25">
      <c r="A41" s="38" t="s">
        <v>172</v>
      </c>
      <c r="B41" s="19">
        <v>12529.340000000004</v>
      </c>
      <c r="C41" s="140">
        <v>12245.579999999998</v>
      </c>
      <c r="D41" s="247">
        <f t="shared" si="9"/>
        <v>9.5288579514674954E-2</v>
      </c>
      <c r="E41" s="215">
        <f t="shared" si="10"/>
        <v>9.7921922540510908E-2</v>
      </c>
      <c r="F41" s="52">
        <f t="shared" si="11"/>
        <v>-2.2647641455974983E-2</v>
      </c>
      <c r="H41" s="19">
        <v>4657.1129999999985</v>
      </c>
      <c r="I41" s="140">
        <v>4321.5519999999997</v>
      </c>
      <c r="J41" s="247">
        <f t="shared" si="12"/>
        <v>0.13751364067078214</v>
      </c>
      <c r="K41" s="215">
        <f t="shared" si="13"/>
        <v>0.12917151110048622</v>
      </c>
      <c r="L41" s="52">
        <f t="shared" si="14"/>
        <v>-7.2053437397803941E-2</v>
      </c>
      <c r="N41" s="40">
        <f t="shared" si="8"/>
        <v>3.7169659375513771</v>
      </c>
      <c r="O41" s="143">
        <f t="shared" si="8"/>
        <v>3.529070897417681</v>
      </c>
      <c r="P41" s="52">
        <f t="shared" si="15"/>
        <v>-5.0550648913795411E-2</v>
      </c>
    </row>
    <row r="42" spans="1:17" ht="20.100000000000001" customHeight="1" x14ac:dyDescent="0.25">
      <c r="A42" s="38" t="s">
        <v>174</v>
      </c>
      <c r="B42" s="19">
        <v>8637.779999999997</v>
      </c>
      <c r="C42" s="140">
        <v>9555.1600000000017</v>
      </c>
      <c r="D42" s="247">
        <f t="shared" si="9"/>
        <v>6.5692349825311511E-2</v>
      </c>
      <c r="E42" s="215">
        <f t="shared" si="10"/>
        <v>7.6407947796853115E-2</v>
      </c>
      <c r="F42" s="52">
        <f t="shared" si="11"/>
        <v>0.10620552966155714</v>
      </c>
      <c r="H42" s="19">
        <v>3128.4240000000004</v>
      </c>
      <c r="I42" s="140">
        <v>3457.0349999999989</v>
      </c>
      <c r="J42" s="247">
        <f t="shared" si="12"/>
        <v>9.237503444770423E-2</v>
      </c>
      <c r="K42" s="215">
        <f t="shared" si="13"/>
        <v>0.10333103359100371</v>
      </c>
      <c r="L42" s="52">
        <f t="shared" si="14"/>
        <v>0.10504042930242143</v>
      </c>
      <c r="N42" s="40">
        <f t="shared" si="8"/>
        <v>3.6217917103700277</v>
      </c>
      <c r="O42" s="143">
        <f t="shared" si="8"/>
        <v>3.6179770930052433</v>
      </c>
      <c r="P42" s="52">
        <f t="shared" si="15"/>
        <v>-1.0532404041519719E-3</v>
      </c>
    </row>
    <row r="43" spans="1:17" ht="20.100000000000001" customHeight="1" x14ac:dyDescent="0.25">
      <c r="A43" s="38" t="s">
        <v>175</v>
      </c>
      <c r="B43" s="19">
        <v>26154.210000000003</v>
      </c>
      <c r="C43" s="140">
        <v>18710.689999999999</v>
      </c>
      <c r="D43" s="247">
        <f t="shared" si="9"/>
        <v>0.19890892251535247</v>
      </c>
      <c r="E43" s="215">
        <f t="shared" si="10"/>
        <v>0.14962024966228732</v>
      </c>
      <c r="F43" s="52">
        <f t="shared" si="11"/>
        <v>-0.28460121716542014</v>
      </c>
      <c r="H43" s="19">
        <v>2857.9199999999996</v>
      </c>
      <c r="I43" s="140">
        <v>2783.8820000000001</v>
      </c>
      <c r="J43" s="247">
        <f t="shared" si="12"/>
        <v>8.4387684805123223E-2</v>
      </c>
      <c r="K43" s="215">
        <f t="shared" si="13"/>
        <v>8.3210440292155172E-2</v>
      </c>
      <c r="L43" s="52">
        <f t="shared" si="14"/>
        <v>-2.5906253499048106E-2</v>
      </c>
      <c r="N43" s="40">
        <f t="shared" si="8"/>
        <v>1.0927189159986095</v>
      </c>
      <c r="O43" s="143">
        <f t="shared" si="8"/>
        <v>1.4878564072196163</v>
      </c>
      <c r="P43" s="52">
        <f t="shared" si="15"/>
        <v>0.36160945457771287</v>
      </c>
    </row>
    <row r="44" spans="1:17" ht="20.100000000000001" customHeight="1" x14ac:dyDescent="0.25">
      <c r="A44" s="38" t="s">
        <v>178</v>
      </c>
      <c r="B44" s="19">
        <v>8135.5199999999995</v>
      </c>
      <c r="C44" s="140">
        <v>9629.7199999999975</v>
      </c>
      <c r="D44" s="247">
        <f t="shared" si="9"/>
        <v>6.1872544317037301E-2</v>
      </c>
      <c r="E44" s="215">
        <f t="shared" si="10"/>
        <v>7.7004167701881718E-2</v>
      </c>
      <c r="F44" s="52">
        <f t="shared" si="11"/>
        <v>0.18366373630695987</v>
      </c>
      <c r="H44" s="19">
        <v>1983.0549999999998</v>
      </c>
      <c r="I44" s="140">
        <v>2351.6270000000004</v>
      </c>
      <c r="J44" s="247">
        <f t="shared" si="12"/>
        <v>5.8554970150047458E-2</v>
      </c>
      <c r="K44" s="215">
        <f t="shared" si="13"/>
        <v>7.0290306152674592E-2</v>
      </c>
      <c r="L44" s="52">
        <f t="shared" si="14"/>
        <v>0.18586070482160133</v>
      </c>
      <c r="N44" s="40">
        <f t="shared" si="8"/>
        <v>2.4375270419100441</v>
      </c>
      <c r="O44" s="143">
        <f t="shared" si="8"/>
        <v>2.4420512745957317</v>
      </c>
      <c r="P44" s="52">
        <f t="shared" si="15"/>
        <v>1.8560748692832529E-3</v>
      </c>
    </row>
    <row r="45" spans="1:17" ht="20.100000000000001" customHeight="1" x14ac:dyDescent="0.25">
      <c r="A45" s="38" t="s">
        <v>173</v>
      </c>
      <c r="B45" s="19">
        <v>12434.33</v>
      </c>
      <c r="C45" s="140">
        <v>8547.6299999999992</v>
      </c>
      <c r="D45" s="247">
        <f t="shared" si="9"/>
        <v>9.4566006103809774E-2</v>
      </c>
      <c r="E45" s="215">
        <f t="shared" si="10"/>
        <v>6.8351222462712857E-2</v>
      </c>
      <c r="F45" s="52">
        <f t="shared" si="11"/>
        <v>-0.31257816062465776</v>
      </c>
      <c r="H45" s="19">
        <v>2901.4649999999997</v>
      </c>
      <c r="I45" s="140">
        <v>2163.9649999999997</v>
      </c>
      <c r="J45" s="247">
        <f t="shared" si="12"/>
        <v>8.5673466679647037E-2</v>
      </c>
      <c r="K45" s="215">
        <f t="shared" si="13"/>
        <v>6.4681074997723881E-2</v>
      </c>
      <c r="L45" s="52">
        <f t="shared" si="14"/>
        <v>-0.25418193912385645</v>
      </c>
      <c r="N45" s="40">
        <f t="shared" si="8"/>
        <v>2.3334309126426591</v>
      </c>
      <c r="O45" s="143">
        <f t="shared" si="8"/>
        <v>2.5316549733668863</v>
      </c>
      <c r="P45" s="52">
        <f t="shared" si="15"/>
        <v>8.4949616314002746E-2</v>
      </c>
    </row>
    <row r="46" spans="1:17" ht="20.100000000000001" customHeight="1" x14ac:dyDescent="0.25">
      <c r="A46" s="38" t="s">
        <v>179</v>
      </c>
      <c r="B46" s="19">
        <v>3602.849999999999</v>
      </c>
      <c r="C46" s="140">
        <v>3499.130000000001</v>
      </c>
      <c r="D46" s="247">
        <f t="shared" si="9"/>
        <v>2.7400522190669779E-2</v>
      </c>
      <c r="E46" s="215">
        <f t="shared" si="10"/>
        <v>2.7980833641132401E-2</v>
      </c>
      <c r="F46" s="52">
        <f t="shared" si="11"/>
        <v>-2.8788320357494207E-2</v>
      </c>
      <c r="H46" s="19">
        <v>1672.4819999999997</v>
      </c>
      <c r="I46" s="140">
        <v>1226.0730000000001</v>
      </c>
      <c r="J46" s="247">
        <f t="shared" si="12"/>
        <v>4.9384476772702558E-2</v>
      </c>
      <c r="K46" s="215">
        <f t="shared" si="13"/>
        <v>3.6647413274098393E-2</v>
      </c>
      <c r="L46" s="52">
        <f t="shared" si="14"/>
        <v>-0.2669140833802694</v>
      </c>
      <c r="N46" s="40">
        <f t="shared" si="8"/>
        <v>4.6421083309047013</v>
      </c>
      <c r="O46" s="143">
        <f t="shared" si="8"/>
        <v>3.503936692835075</v>
      </c>
      <c r="P46" s="52">
        <f t="shared" si="15"/>
        <v>-0.24518420444699268</v>
      </c>
    </row>
    <row r="47" spans="1:17" ht="20.100000000000001" customHeight="1" x14ac:dyDescent="0.25">
      <c r="A47" s="38" t="s">
        <v>182</v>
      </c>
      <c r="B47" s="19">
        <v>2332.66</v>
      </c>
      <c r="C47" s="140">
        <v>3023.01</v>
      </c>
      <c r="D47" s="247">
        <f t="shared" si="9"/>
        <v>1.774042829795517E-2</v>
      </c>
      <c r="E47" s="215">
        <f t="shared" si="10"/>
        <v>2.4173534537293453E-2</v>
      </c>
      <c r="F47" s="52">
        <f t="shared" si="11"/>
        <v>0.29594968833863505</v>
      </c>
      <c r="H47" s="19">
        <v>723.27</v>
      </c>
      <c r="I47" s="140">
        <v>759.71100000000001</v>
      </c>
      <c r="J47" s="247">
        <f t="shared" si="12"/>
        <v>2.1356469316496429E-2</v>
      </c>
      <c r="K47" s="215">
        <f t="shared" si="13"/>
        <v>2.2707818364712837E-2</v>
      </c>
      <c r="L47" s="52">
        <f t="shared" si="14"/>
        <v>5.038367414658431E-2</v>
      </c>
      <c r="N47" s="40">
        <f t="shared" si="8"/>
        <v>3.1006233227302737</v>
      </c>
      <c r="O47" s="143">
        <f t="shared" si="8"/>
        <v>2.5130945646888363</v>
      </c>
      <c r="P47" s="52">
        <f t="shared" si="15"/>
        <v>-0.18948730525708787</v>
      </c>
    </row>
    <row r="48" spans="1:17" ht="20.100000000000001" customHeight="1" x14ac:dyDescent="0.25">
      <c r="A48" s="38" t="s">
        <v>183</v>
      </c>
      <c r="B48" s="19">
        <v>2599.36</v>
      </c>
      <c r="C48" s="140">
        <v>2721.5499999999993</v>
      </c>
      <c r="D48" s="247">
        <f t="shared" si="9"/>
        <v>1.9768744566534664E-2</v>
      </c>
      <c r="E48" s="215">
        <f t="shared" si="10"/>
        <v>2.1762906149821196E-2</v>
      </c>
      <c r="F48" s="52">
        <f t="shared" si="11"/>
        <v>4.7007724978455907E-2</v>
      </c>
      <c r="H48" s="19">
        <v>722.28199999999993</v>
      </c>
      <c r="I48" s="140">
        <v>742.74999999999989</v>
      </c>
      <c r="J48" s="247">
        <f t="shared" si="12"/>
        <v>2.132729599023556E-2</v>
      </c>
      <c r="K48" s="215">
        <f t="shared" si="13"/>
        <v>2.2200852811648714E-2</v>
      </c>
      <c r="L48" s="52">
        <f t="shared" si="14"/>
        <v>2.8337962180976353E-2</v>
      </c>
      <c r="N48" s="40">
        <f t="shared" si="8"/>
        <v>2.7786916779514952</v>
      </c>
      <c r="O48" s="143">
        <f t="shared" si="8"/>
        <v>2.7291433190645042</v>
      </c>
      <c r="P48" s="52">
        <f t="shared" si="15"/>
        <v>-1.7831542549376668E-2</v>
      </c>
    </row>
    <row r="49" spans="1:16" ht="20.100000000000001" customHeight="1" x14ac:dyDescent="0.25">
      <c r="A49" s="38" t="s">
        <v>188</v>
      </c>
      <c r="B49" s="19">
        <v>1041.6500000000001</v>
      </c>
      <c r="C49" s="140">
        <v>1739.5200000000002</v>
      </c>
      <c r="D49" s="247">
        <f t="shared" si="9"/>
        <v>7.9219934051962156E-3</v>
      </c>
      <c r="E49" s="215">
        <f t="shared" si="10"/>
        <v>1.3910091861526329E-2</v>
      </c>
      <c r="F49" s="52">
        <f t="shared" si="11"/>
        <v>0.66996591945471129</v>
      </c>
      <c r="H49" s="19">
        <v>303.435</v>
      </c>
      <c r="I49" s="140">
        <v>663.83199999999988</v>
      </c>
      <c r="J49" s="247">
        <f t="shared" si="12"/>
        <v>8.9597249534075721E-3</v>
      </c>
      <c r="K49" s="215">
        <f t="shared" si="13"/>
        <v>1.9841987914725533E-2</v>
      </c>
      <c r="L49" s="52">
        <f t="shared" si="14"/>
        <v>1.1877238947385762</v>
      </c>
      <c r="N49" s="40">
        <f t="shared" si="8"/>
        <v>2.9130226083617332</v>
      </c>
      <c r="O49" s="143">
        <f t="shared" si="8"/>
        <v>3.8161791758646051</v>
      </c>
      <c r="P49" s="52">
        <f t="shared" si="15"/>
        <v>0.31004104290519113</v>
      </c>
    </row>
    <row r="50" spans="1:16" ht="20.100000000000001" customHeight="1" x14ac:dyDescent="0.25">
      <c r="A50" s="38" t="s">
        <v>191</v>
      </c>
      <c r="B50" s="19">
        <v>1339.5299999999997</v>
      </c>
      <c r="C50" s="140">
        <v>1645.9099999999996</v>
      </c>
      <c r="D50" s="247">
        <f t="shared" si="9"/>
        <v>1.0187440912074578E-2</v>
      </c>
      <c r="E50" s="215">
        <f t="shared" si="10"/>
        <v>1.3161538410483807E-2</v>
      </c>
      <c r="F50" s="52">
        <f t="shared" si="11"/>
        <v>0.22872201443789983</v>
      </c>
      <c r="H50" s="19">
        <v>423.40099999999995</v>
      </c>
      <c r="I50" s="140">
        <v>554.76599999999996</v>
      </c>
      <c r="J50" s="247">
        <f t="shared" si="12"/>
        <v>1.2502039992083045E-2</v>
      </c>
      <c r="K50" s="215">
        <f t="shared" si="13"/>
        <v>1.6581997052719101E-2</v>
      </c>
      <c r="L50" s="52">
        <f t="shared" si="14"/>
        <v>0.3102614306532106</v>
      </c>
      <c r="N50" s="40">
        <f t="shared" si="8"/>
        <v>3.1608176002030564</v>
      </c>
      <c r="O50" s="143">
        <f t="shared" si="8"/>
        <v>3.370573117606674</v>
      </c>
      <c r="P50" s="52">
        <f t="shared" si="15"/>
        <v>6.6361158388305155E-2</v>
      </c>
    </row>
    <row r="51" spans="1:16" ht="20.100000000000001" customHeight="1" x14ac:dyDescent="0.25">
      <c r="A51" s="38" t="s">
        <v>184</v>
      </c>
      <c r="B51" s="19">
        <v>2755.6299999999997</v>
      </c>
      <c r="C51" s="140">
        <v>1275.0000000000002</v>
      </c>
      <c r="D51" s="247">
        <f t="shared" si="9"/>
        <v>2.0957214695109531E-2</v>
      </c>
      <c r="E51" s="215">
        <f t="shared" si="10"/>
        <v>1.0195552292268022E-2</v>
      </c>
      <c r="F51" s="52">
        <f t="shared" si="11"/>
        <v>-0.5373108871655482</v>
      </c>
      <c r="H51" s="19">
        <v>943.87099999999998</v>
      </c>
      <c r="I51" s="140">
        <v>553.76200000000006</v>
      </c>
      <c r="J51" s="247">
        <f t="shared" si="12"/>
        <v>2.7870300233980121E-2</v>
      </c>
      <c r="K51" s="215">
        <f t="shared" si="13"/>
        <v>1.65519874179525E-2</v>
      </c>
      <c r="L51" s="52">
        <f t="shared" si="14"/>
        <v>-0.41330753884799926</v>
      </c>
      <c r="N51" s="40">
        <f t="shared" si="8"/>
        <v>3.4252457695699352</v>
      </c>
      <c r="O51" s="143">
        <f t="shared" si="8"/>
        <v>4.3432313725490186</v>
      </c>
      <c r="P51" s="52">
        <f t="shared" si="15"/>
        <v>0.26800576213669575</v>
      </c>
    </row>
    <row r="52" spans="1:16" ht="20.100000000000001" customHeight="1" x14ac:dyDescent="0.25">
      <c r="A52" s="38" t="s">
        <v>190</v>
      </c>
      <c r="B52" s="19">
        <v>694.05000000000007</v>
      </c>
      <c r="C52" s="140">
        <v>2026.1799999999998</v>
      </c>
      <c r="D52" s="247">
        <f t="shared" si="9"/>
        <v>5.2784135965789217E-3</v>
      </c>
      <c r="E52" s="215">
        <f t="shared" si="10"/>
        <v>1.6202371877292249E-2</v>
      </c>
      <c r="F52" s="52">
        <f t="shared" si="11"/>
        <v>1.9193573950003595</v>
      </c>
      <c r="H52" s="19">
        <v>220.51000000000002</v>
      </c>
      <c r="I52" s="140">
        <v>526.67099999999994</v>
      </c>
      <c r="J52" s="247">
        <f t="shared" si="12"/>
        <v>6.5111439005912436E-3</v>
      </c>
      <c r="K52" s="215">
        <f t="shared" si="13"/>
        <v>1.5742235410520149E-2</v>
      </c>
      <c r="L52" s="52">
        <f t="shared" si="14"/>
        <v>1.3884222937735247</v>
      </c>
      <c r="N52" s="40">
        <f t="shared" ref="N52:N53" si="16">(H52/B52)*10</f>
        <v>3.1771486204163963</v>
      </c>
      <c r="O52" s="143">
        <f t="shared" ref="O52:O53" si="17">(I52/C52)*10</f>
        <v>2.5993297732679226</v>
      </c>
      <c r="P52" s="52">
        <f t="shared" ref="P52:P53" si="18">(O52-N52)/N52</f>
        <v>-0.18186711299414912</v>
      </c>
    </row>
    <row r="53" spans="1:16" ht="20.100000000000001" customHeight="1" x14ac:dyDescent="0.25">
      <c r="A53" s="38" t="s">
        <v>192</v>
      </c>
      <c r="B53" s="19">
        <v>212.43</v>
      </c>
      <c r="C53" s="140">
        <v>309.04999999999995</v>
      </c>
      <c r="D53" s="247">
        <f t="shared" si="9"/>
        <v>1.6155801459855343E-3</v>
      </c>
      <c r="E53" s="215">
        <f t="shared" si="10"/>
        <v>2.47132191052975E-3</v>
      </c>
      <c r="F53" s="52">
        <f t="shared" si="11"/>
        <v>0.45483218001223907</v>
      </c>
      <c r="H53" s="19">
        <v>112.82599999999998</v>
      </c>
      <c r="I53" s="140">
        <v>189.55300000000003</v>
      </c>
      <c r="J53" s="247">
        <f t="shared" si="12"/>
        <v>3.3314875594218285E-3</v>
      </c>
      <c r="K53" s="215">
        <f t="shared" si="13"/>
        <v>5.6657532857710535E-3</v>
      </c>
      <c r="L53" s="52">
        <f t="shared" si="14"/>
        <v>0.68004715225214096</v>
      </c>
      <c r="N53" s="40">
        <f t="shared" si="16"/>
        <v>5.3112083980605362</v>
      </c>
      <c r="O53" s="143">
        <f t="shared" si="17"/>
        <v>6.1334088335220862</v>
      </c>
      <c r="P53" s="52">
        <f t="shared" si="18"/>
        <v>0.154804777715329</v>
      </c>
    </row>
    <row r="54" spans="1:16" ht="20.100000000000001" customHeight="1" x14ac:dyDescent="0.25">
      <c r="A54" s="38" t="s">
        <v>195</v>
      </c>
      <c r="B54" s="19">
        <v>453.12999999999994</v>
      </c>
      <c r="C54" s="140">
        <v>328.65000000000003</v>
      </c>
      <c r="D54" s="247">
        <f t="shared" si="9"/>
        <v>3.4461602953934243E-3</v>
      </c>
      <c r="E54" s="215">
        <f t="shared" si="10"/>
        <v>2.6280535379246159E-3</v>
      </c>
      <c r="F54" s="52">
        <f t="shared" si="11"/>
        <v>-0.27471145145984577</v>
      </c>
      <c r="H54" s="19">
        <v>148.50699999999998</v>
      </c>
      <c r="I54" s="140">
        <v>140.84300000000002</v>
      </c>
      <c r="J54" s="247">
        <f t="shared" si="12"/>
        <v>4.3850639301850416E-3</v>
      </c>
      <c r="K54" s="215">
        <f t="shared" si="13"/>
        <v>4.2098077583992474E-3</v>
      </c>
      <c r="L54" s="52">
        <f t="shared" si="14"/>
        <v>-5.160699495646643E-2</v>
      </c>
      <c r="N54" s="40">
        <f t="shared" ref="N54" si="19">(H54/B54)*10</f>
        <v>3.2773596980998834</v>
      </c>
      <c r="O54" s="143">
        <f t="shared" ref="O54" si="20">(I54/C54)*10</f>
        <v>4.2855012931690251</v>
      </c>
      <c r="P54" s="52">
        <f t="shared" ref="P54" si="21">(O54-N54)/N54</f>
        <v>0.30760785752434572</v>
      </c>
    </row>
    <row r="55" spans="1:16" ht="20.100000000000001" customHeight="1" x14ac:dyDescent="0.25">
      <c r="A55" s="38" t="s">
        <v>193</v>
      </c>
      <c r="B55" s="19">
        <v>1120.56</v>
      </c>
      <c r="C55" s="140">
        <v>611.84999999999991</v>
      </c>
      <c r="D55" s="247">
        <f t="shared" si="9"/>
        <v>8.5221225268820328E-3</v>
      </c>
      <c r="E55" s="215">
        <f t="shared" si="10"/>
        <v>4.8926656235483822E-3</v>
      </c>
      <c r="F55" s="52">
        <f t="shared" si="11"/>
        <v>-0.45397836795887775</v>
      </c>
      <c r="H55" s="19">
        <v>187.95699999999999</v>
      </c>
      <c r="I55" s="140">
        <v>133.83699999999999</v>
      </c>
      <c r="J55" s="247">
        <f t="shared" si="12"/>
        <v>5.5499300445486744E-3</v>
      </c>
      <c r="K55" s="215">
        <f t="shared" si="13"/>
        <v>4.0003978966713285E-3</v>
      </c>
      <c r="L55" s="52">
        <f t="shared" si="14"/>
        <v>-0.28793819863053788</v>
      </c>
      <c r="N55" s="40">
        <f t="shared" si="8"/>
        <v>1.6773488255872064</v>
      </c>
      <c r="O55" s="143">
        <f t="shared" si="8"/>
        <v>2.1874152161477487</v>
      </c>
      <c r="P55" s="52">
        <f t="shared" si="15"/>
        <v>0.30409082641589363</v>
      </c>
    </row>
    <row r="56" spans="1:16" ht="20.100000000000001" customHeight="1" x14ac:dyDescent="0.25">
      <c r="A56" s="38" t="s">
        <v>194</v>
      </c>
      <c r="B56" s="19">
        <v>468.93</v>
      </c>
      <c r="C56" s="140">
        <v>503.03000000000003</v>
      </c>
      <c r="D56" s="247">
        <f t="shared" si="9"/>
        <v>3.566323013966938E-3</v>
      </c>
      <c r="E56" s="215">
        <f t="shared" si="10"/>
        <v>4.02248523104281E-3</v>
      </c>
      <c r="F56" s="52">
        <f t="shared" si="11"/>
        <v>7.271874266948164E-2</v>
      </c>
      <c r="H56" s="19">
        <v>152.303</v>
      </c>
      <c r="I56" s="140">
        <v>126.006</v>
      </c>
      <c r="J56" s="247">
        <f t="shared" si="12"/>
        <v>4.4971509205557481E-3</v>
      </c>
      <c r="K56" s="215">
        <f t="shared" si="13"/>
        <v>3.7663287235067092E-3</v>
      </c>
      <c r="L56" s="52">
        <f t="shared" si="14"/>
        <v>-0.17266239010393752</v>
      </c>
      <c r="N56" s="40">
        <f t="shared" ref="N56" si="22">(H56/B56)*10</f>
        <v>3.2478834794105724</v>
      </c>
      <c r="O56" s="143">
        <f t="shared" ref="O56" si="23">(I56/C56)*10</f>
        <v>2.5049400632169054</v>
      </c>
      <c r="P56" s="52">
        <f t="shared" ref="P56" si="24">(O56-N56)/N56</f>
        <v>-0.22874694271005583</v>
      </c>
    </row>
    <row r="57" spans="1:16" ht="20.100000000000001" customHeight="1" x14ac:dyDescent="0.25">
      <c r="A57" s="38" t="s">
        <v>196</v>
      </c>
      <c r="B57" s="19">
        <v>334.40999999999997</v>
      </c>
      <c r="C57" s="140">
        <v>285.02999999999997</v>
      </c>
      <c r="D57" s="247">
        <f t="shared" si="9"/>
        <v>2.5432667543144683E-3</v>
      </c>
      <c r="E57" s="215">
        <f t="shared" si="10"/>
        <v>2.2792457018550225E-3</v>
      </c>
      <c r="F57" s="52">
        <f t="shared" si="11"/>
        <v>-0.14766304835381716</v>
      </c>
      <c r="H57" s="19">
        <v>106.304</v>
      </c>
      <c r="I57" s="140">
        <v>103.997</v>
      </c>
      <c r="J57" s="247">
        <f t="shared" si="12"/>
        <v>3.1389081729103056E-3</v>
      </c>
      <c r="K57" s="215">
        <f t="shared" si="13"/>
        <v>3.1084780745244452E-3</v>
      </c>
      <c r="L57" s="52">
        <f t="shared" si="14"/>
        <v>-2.1701911499096949E-2</v>
      </c>
      <c r="N57" s="40">
        <f t="shared" ref="N57" si="25">(H57/B57)*10</f>
        <v>3.1788523070482344</v>
      </c>
      <c r="O57" s="143">
        <f t="shared" ref="O57" si="26">(I57/C57)*10</f>
        <v>3.648633477177841</v>
      </c>
      <c r="P57" s="52">
        <f t="shared" ref="P57" si="27">(O57-N57)/N57</f>
        <v>0.14778326413215095</v>
      </c>
    </row>
    <row r="58" spans="1:16" ht="20.100000000000001" customHeight="1" x14ac:dyDescent="0.25">
      <c r="A58" s="38" t="s">
        <v>199</v>
      </c>
      <c r="B58" s="19">
        <v>17</v>
      </c>
      <c r="C58" s="140">
        <v>114.87</v>
      </c>
      <c r="D58" s="247">
        <f t="shared" si="9"/>
        <v>1.2928900099681818E-4</v>
      </c>
      <c r="E58" s="215">
        <f t="shared" si="10"/>
        <v>9.185592876963354E-4</v>
      </c>
      <c r="F58" s="52">
        <f t="shared" si="11"/>
        <v>5.7570588235294125</v>
      </c>
      <c r="H58" s="19">
        <v>11.923000000000002</v>
      </c>
      <c r="I58" s="140">
        <v>44.073</v>
      </c>
      <c r="J58" s="247">
        <f t="shared" si="12"/>
        <v>3.520582682270618E-4</v>
      </c>
      <c r="K58" s="215">
        <f t="shared" si="13"/>
        <v>1.3173452520603083E-3</v>
      </c>
      <c r="L58" s="52">
        <f t="shared" si="14"/>
        <v>2.6964690094774801</v>
      </c>
      <c r="N58" s="40">
        <f t="shared" ref="N58" si="28">(H58/B58)*10</f>
        <v>7.0135294117647078</v>
      </c>
      <c r="O58" s="143">
        <f t="shared" ref="O58" si="29">(I58/C58)*10</f>
        <v>3.8367720031339774</v>
      </c>
      <c r="P58" s="52">
        <f t="shared" ref="P58" si="30">(O58-N58)/N58</f>
        <v>-0.45294704308246586</v>
      </c>
    </row>
    <row r="59" spans="1:16" ht="20.100000000000001" customHeight="1" x14ac:dyDescent="0.25">
      <c r="A59" s="38" t="s">
        <v>198</v>
      </c>
      <c r="B59" s="19">
        <v>40.080000000000005</v>
      </c>
      <c r="C59" s="140">
        <v>77.980000000000018</v>
      </c>
      <c r="D59" s="247">
        <f t="shared" si="9"/>
        <v>3.0481783293838079E-4</v>
      </c>
      <c r="E59" s="215">
        <f t="shared" si="10"/>
        <v>6.2356797470671411E-4</v>
      </c>
      <c r="F59" s="52">
        <f t="shared" si="11"/>
        <v>0.94560878243512991</v>
      </c>
      <c r="H59" s="19">
        <v>16.190000000000001</v>
      </c>
      <c r="I59" s="140">
        <v>33.228000000000002</v>
      </c>
      <c r="J59" s="247">
        <f t="shared" si="12"/>
        <v>4.7805278559055021E-4</v>
      </c>
      <c r="K59" s="215">
        <f t="shared" si="13"/>
        <v>9.9318739444693863E-4</v>
      </c>
      <c r="L59" s="52">
        <f t="shared" si="14"/>
        <v>1.0523780111179739</v>
      </c>
      <c r="N59" s="40">
        <f t="shared" ref="N59" si="31">(H59/B59)*10</f>
        <v>4.0394211576846306</v>
      </c>
      <c r="O59" s="143">
        <f t="shared" ref="O59" si="32">(I59/C59)*10</f>
        <v>4.2610925878430361</v>
      </c>
      <c r="P59" s="52">
        <f t="shared" ref="P59" si="33">(O59-N59)/N59</f>
        <v>5.4877028540759071E-2</v>
      </c>
    </row>
    <row r="60" spans="1:16" ht="20.100000000000001" customHeight="1" x14ac:dyDescent="0.25">
      <c r="A60" s="38" t="s">
        <v>214</v>
      </c>
      <c r="B60" s="19">
        <v>100.02000000000001</v>
      </c>
      <c r="C60" s="140">
        <v>65.09</v>
      </c>
      <c r="D60" s="247">
        <f t="shared" si="9"/>
        <v>7.6067563998245618E-4</v>
      </c>
      <c r="E60" s="215">
        <f t="shared" si="10"/>
        <v>5.2049294015978477E-4</v>
      </c>
      <c r="F60" s="52">
        <f t="shared" si="11"/>
        <v>-0.3492301539692062</v>
      </c>
      <c r="H60" s="19">
        <v>39.835999999999999</v>
      </c>
      <c r="I60" s="140">
        <v>28.645</v>
      </c>
      <c r="J60" s="247">
        <f t="shared" si="12"/>
        <v>1.1762637904129188E-3</v>
      </c>
      <c r="K60" s="215">
        <f t="shared" si="13"/>
        <v>8.5620118315675193E-4</v>
      </c>
      <c r="L60" s="52">
        <f t="shared" si="14"/>
        <v>-0.28092679987950597</v>
      </c>
      <c r="N60" s="40">
        <f t="shared" si="8"/>
        <v>3.982803439312137</v>
      </c>
      <c r="O60" s="143">
        <f t="shared" si="8"/>
        <v>4.4008296205254265</v>
      </c>
      <c r="P60" s="52">
        <f t="shared" si="15"/>
        <v>0.10495777348366608</v>
      </c>
    </row>
    <row r="61" spans="1:16" ht="20.100000000000001" customHeight="1" thickBot="1" x14ac:dyDescent="0.3">
      <c r="A61" s="8" t="s">
        <v>17</v>
      </c>
      <c r="B61" s="19">
        <f>B62-SUM(B39:B60)</f>
        <v>236.92000000004191</v>
      </c>
      <c r="C61" s="140">
        <f>C62-SUM(C39:C60)</f>
        <v>153.04999999998836</v>
      </c>
      <c r="D61" s="247">
        <f t="shared" si="9"/>
        <v>1.8018323597747989E-3</v>
      </c>
      <c r="E61" s="215">
        <f t="shared" si="10"/>
        <v>1.2238661006521584E-3</v>
      </c>
      <c r="F61" s="52">
        <f t="shared" si="11"/>
        <v>-0.35400135066705518</v>
      </c>
      <c r="H61" s="19">
        <f>H62-SUM(H39:H60)</f>
        <v>83.195999999988999</v>
      </c>
      <c r="I61" s="318">
        <f>I62-SUM(I39:I60)</f>
        <v>41.421999999991385</v>
      </c>
      <c r="J61" s="247">
        <f t="shared" si="12"/>
        <v>2.4565830481770323E-3</v>
      </c>
      <c r="K61" s="215">
        <f t="shared" si="13"/>
        <v>1.2381066646434493E-3</v>
      </c>
      <c r="L61" s="52">
        <f t="shared" si="14"/>
        <v>-0.5021154863214955</v>
      </c>
      <c r="N61" s="40">
        <f t="shared" si="8"/>
        <v>3.511565085259762</v>
      </c>
      <c r="O61" s="143">
        <f t="shared" si="8"/>
        <v>2.7064358052920312</v>
      </c>
      <c r="P61" s="52">
        <f t="shared" si="15"/>
        <v>-0.22927932714314839</v>
      </c>
    </row>
    <row r="62" spans="1:16" s="1" customFormat="1" ht="26.25" customHeight="1" thickBot="1" x14ac:dyDescent="0.3">
      <c r="A62" s="12" t="s">
        <v>18</v>
      </c>
      <c r="B62" s="17">
        <v>131488.37000000002</v>
      </c>
      <c r="C62" s="145">
        <v>125054.53</v>
      </c>
      <c r="D62" s="253">
        <f>SUM(D39:D61)</f>
        <v>1.0000000000000002</v>
      </c>
      <c r="E62" s="254">
        <f>SUM(E39:E61)</f>
        <v>0.99999999999999989</v>
      </c>
      <c r="F62" s="57">
        <f t="shared" si="11"/>
        <v>-4.8930867421963058E-2</v>
      </c>
      <c r="H62" s="17">
        <v>33866.552999999993</v>
      </c>
      <c r="I62" s="145">
        <v>33455.921999999991</v>
      </c>
      <c r="J62" s="253">
        <f t="shared" si="12"/>
        <v>1</v>
      </c>
      <c r="K62" s="254">
        <f t="shared" si="13"/>
        <v>1</v>
      </c>
      <c r="L62" s="57">
        <f t="shared" si="14"/>
        <v>-1.212497179739554E-2</v>
      </c>
      <c r="N62" s="37">
        <f t="shared" si="8"/>
        <v>2.5756310615151734</v>
      </c>
      <c r="O62" s="150">
        <f t="shared" si="8"/>
        <v>2.675306684212079</v>
      </c>
      <c r="P62" s="57">
        <f t="shared" si="15"/>
        <v>3.8699495508595513E-2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B37</f>
        <v>jul</v>
      </c>
      <c r="C66" s="370"/>
      <c r="D66" s="368" t="str">
        <f>B66</f>
        <v>jul</v>
      </c>
      <c r="E66" s="370"/>
      <c r="F66" s="131" t="str">
        <f>F5</f>
        <v>2025 /2024</v>
      </c>
      <c r="H66" s="371" t="str">
        <f>B66</f>
        <v>jul</v>
      </c>
      <c r="I66" s="370"/>
      <c r="J66" s="368" t="str">
        <f>B66</f>
        <v>jul</v>
      </c>
      <c r="K66" s="369"/>
      <c r="L66" s="131" t="str">
        <f>F66</f>
        <v>2025 /2024</v>
      </c>
      <c r="N66" s="371" t="str">
        <f>B66</f>
        <v>jul</v>
      </c>
      <c r="O66" s="369"/>
      <c r="P66" s="131" t="str">
        <f>L66</f>
        <v>2025 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2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0">
        <f>L38</f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167</v>
      </c>
      <c r="B68" s="39">
        <v>35387.85</v>
      </c>
      <c r="C68" s="147">
        <v>30855.960000000006</v>
      </c>
      <c r="D68" s="247">
        <f>B68/$B$96</f>
        <v>0.17475607478453911</v>
      </c>
      <c r="E68" s="246">
        <f>C68/$C$96</f>
        <v>0.1431116196480042</v>
      </c>
      <c r="F68" s="52">
        <f>(C68-B68)/B68</f>
        <v>-0.12806344550460094</v>
      </c>
      <c r="H68" s="19">
        <v>11054.260999999999</v>
      </c>
      <c r="I68" s="147">
        <v>9542.9169999999995</v>
      </c>
      <c r="J68" s="245">
        <f>H68/$H$96</f>
        <v>0.19334797232457215</v>
      </c>
      <c r="K68" s="246">
        <f>I68/$I$96</f>
        <v>0.1674347772443649</v>
      </c>
      <c r="L68" s="52">
        <f t="shared" ref="L68:L70" si="34">(I68-H68)/H68</f>
        <v>-0.13672049176331183</v>
      </c>
      <c r="N68" s="40">
        <f t="shared" ref="N68:O83" si="35">(H68/B68)*10</f>
        <v>3.123744731595731</v>
      </c>
      <c r="O68" s="143">
        <f t="shared" si="35"/>
        <v>3.0927305454116469</v>
      </c>
      <c r="P68" s="52">
        <f t="shared" ref="P68:P69" si="36">(O68-N68)/N68</f>
        <v>-9.9285277283975657E-3</v>
      </c>
    </row>
    <row r="69" spans="1:16" ht="20.100000000000001" customHeight="1" x14ac:dyDescent="0.25">
      <c r="A69" s="38" t="s">
        <v>166</v>
      </c>
      <c r="B69" s="19">
        <v>24582.649999999998</v>
      </c>
      <c r="C69" s="140">
        <v>23132.880000000005</v>
      </c>
      <c r="D69" s="247">
        <f t="shared" ref="D69:D95" si="37">B69/$B$96</f>
        <v>0.12139667772419489</v>
      </c>
      <c r="E69" s="215">
        <f t="shared" ref="E69:E95" si="38">C69/$C$96</f>
        <v>0.10729155482191846</v>
      </c>
      <c r="F69" s="52">
        <f>(C69-B69)/B69</f>
        <v>-5.897533422962916E-2</v>
      </c>
      <c r="H69" s="19">
        <v>10688.642999999998</v>
      </c>
      <c r="I69" s="140">
        <v>8943.3619999999974</v>
      </c>
      <c r="J69" s="214">
        <f t="shared" ref="J69:J95" si="39">H69/$H$96</f>
        <v>0.18695301756953556</v>
      </c>
      <c r="K69" s="215">
        <f t="shared" ref="K69:K95" si="40">I69/$I$96</f>
        <v>0.15691531470783171</v>
      </c>
      <c r="L69" s="52">
        <f t="shared" si="34"/>
        <v>-0.16328368343858066</v>
      </c>
      <c r="N69" s="40">
        <f t="shared" si="35"/>
        <v>4.3480434371396086</v>
      </c>
      <c r="O69" s="143">
        <f t="shared" si="35"/>
        <v>3.8660823900871817</v>
      </c>
      <c r="P69" s="52">
        <f t="shared" si="36"/>
        <v>-0.11084549959544296</v>
      </c>
    </row>
    <row r="70" spans="1:16" ht="20.100000000000001" customHeight="1" x14ac:dyDescent="0.25">
      <c r="A70" s="38" t="s">
        <v>168</v>
      </c>
      <c r="B70" s="19">
        <v>21226.909999999993</v>
      </c>
      <c r="C70" s="140">
        <v>20976.309999999998</v>
      </c>
      <c r="D70" s="247">
        <f t="shared" si="37"/>
        <v>0.10482500268890821</v>
      </c>
      <c r="E70" s="215">
        <f t="shared" si="38"/>
        <v>9.7289265942094361E-2</v>
      </c>
      <c r="F70" s="52">
        <f>(C70-B70)/B70</f>
        <v>-1.1805769186376868E-2</v>
      </c>
      <c r="H70" s="19">
        <v>7690.8639999999996</v>
      </c>
      <c r="I70" s="140">
        <v>8129.1890000000021</v>
      </c>
      <c r="J70" s="214">
        <f t="shared" si="39"/>
        <v>0.13451943642583147</v>
      </c>
      <c r="K70" s="215">
        <f t="shared" si="40"/>
        <v>0.14263028268949021</v>
      </c>
      <c r="L70" s="52">
        <f t="shared" si="34"/>
        <v>5.6992946436187478E-2</v>
      </c>
      <c r="N70" s="40">
        <f t="shared" ref="N70" si="41">(H70/B70)*10</f>
        <v>3.6231670082927763</v>
      </c>
      <c r="O70" s="143">
        <f t="shared" ref="O70" si="42">(I70/C70)*10</f>
        <v>3.8754142172765387</v>
      </c>
      <c r="P70" s="52">
        <f t="shared" ref="P70" si="43">(O70-N70)/N70</f>
        <v>6.9620640838916337E-2</v>
      </c>
    </row>
    <row r="71" spans="1:16" ht="20.100000000000001" customHeight="1" x14ac:dyDescent="0.25">
      <c r="A71" s="38" t="s">
        <v>169</v>
      </c>
      <c r="B71" s="19">
        <v>44454.23000000001</v>
      </c>
      <c r="C71" s="140">
        <v>50066.259999999995</v>
      </c>
      <c r="D71" s="247">
        <f t="shared" si="37"/>
        <v>0.21952864450281961</v>
      </c>
      <c r="E71" s="215">
        <f t="shared" si="38"/>
        <v>0.23221003521906575</v>
      </c>
      <c r="F71" s="52">
        <f t="shared" ref="F71:F96" si="44">(C71-B71)/B71</f>
        <v>0.12624287947401142</v>
      </c>
      <c r="H71" s="19">
        <v>4831.1939999999986</v>
      </c>
      <c r="I71" s="140">
        <v>6344.2980000000007</v>
      </c>
      <c r="J71" s="214">
        <f t="shared" si="39"/>
        <v>8.4501493478997727E-2</v>
      </c>
      <c r="K71" s="215">
        <f t="shared" si="40"/>
        <v>0.1113135661142049</v>
      </c>
      <c r="L71" s="52">
        <f t="shared" ref="L71:L96" si="45">(I71-H71)/H71</f>
        <v>0.3131946264215435</v>
      </c>
      <c r="N71" s="40">
        <f t="shared" ref="N71" si="46">(H71/B71)*10</f>
        <v>1.0867793683525724</v>
      </c>
      <c r="O71" s="143">
        <f t="shared" si="35"/>
        <v>1.2671803326232081</v>
      </c>
      <c r="P71" s="52">
        <f t="shared" ref="P71:P96" si="47">(O71-N71)/N71</f>
        <v>0.16599594133269385</v>
      </c>
    </row>
    <row r="72" spans="1:16" ht="20.100000000000001" customHeight="1" x14ac:dyDescent="0.25">
      <c r="A72" s="38" t="s">
        <v>170</v>
      </c>
      <c r="B72" s="19">
        <v>13021.12</v>
      </c>
      <c r="C72" s="140">
        <v>12787.720000000001</v>
      </c>
      <c r="D72" s="247">
        <f t="shared" si="37"/>
        <v>6.4302290772071724E-2</v>
      </c>
      <c r="E72" s="215">
        <f t="shared" si="38"/>
        <v>5.9310140433328794E-2</v>
      </c>
      <c r="F72" s="52">
        <f t="shared" si="44"/>
        <v>-1.792472536924624E-2</v>
      </c>
      <c r="H72" s="19">
        <v>5485.9269999999997</v>
      </c>
      <c r="I72" s="140">
        <v>5401.991</v>
      </c>
      <c r="J72" s="214">
        <f t="shared" si="39"/>
        <v>9.5953303596741854E-2</v>
      </c>
      <c r="K72" s="215">
        <f t="shared" si="40"/>
        <v>9.4780365349616272E-2</v>
      </c>
      <c r="L72" s="52">
        <f t="shared" si="45"/>
        <v>-1.5300240050587567E-2</v>
      </c>
      <c r="N72" s="40">
        <f t="shared" si="35"/>
        <v>4.2130991804084434</v>
      </c>
      <c r="O72" s="143">
        <f t="shared" si="35"/>
        <v>4.2243582124100305</v>
      </c>
      <c r="P72" s="52">
        <f t="shared" si="47"/>
        <v>2.6723871239355793E-3</v>
      </c>
    </row>
    <row r="73" spans="1:16" ht="20.100000000000001" customHeight="1" x14ac:dyDescent="0.25">
      <c r="A73" s="38" t="s">
        <v>176</v>
      </c>
      <c r="B73" s="19">
        <v>9911.1</v>
      </c>
      <c r="C73" s="140">
        <v>17504.45</v>
      </c>
      <c r="D73" s="247">
        <f t="shared" si="37"/>
        <v>4.8944056584309184E-2</v>
      </c>
      <c r="E73" s="215">
        <f t="shared" si="38"/>
        <v>8.1186590550010651E-2</v>
      </c>
      <c r="F73" s="52">
        <f t="shared" si="44"/>
        <v>0.76614603828031203</v>
      </c>
      <c r="H73" s="19">
        <v>2889.9959999999996</v>
      </c>
      <c r="I73" s="140">
        <v>4036.1750000000002</v>
      </c>
      <c r="J73" s="214">
        <f t="shared" si="39"/>
        <v>5.0548369233015596E-2</v>
      </c>
      <c r="K73" s="215">
        <f t="shared" si="40"/>
        <v>7.0816508416061311E-2</v>
      </c>
      <c r="L73" s="52">
        <f t="shared" si="45"/>
        <v>0.39660227903429646</v>
      </c>
      <c r="N73" s="40">
        <f t="shared" si="35"/>
        <v>2.9159185156037166</v>
      </c>
      <c r="O73" s="143">
        <f t="shared" si="35"/>
        <v>2.3057993824427503</v>
      </c>
      <c r="P73" s="52">
        <f t="shared" si="47"/>
        <v>-0.20923737405420817</v>
      </c>
    </row>
    <row r="74" spans="1:16" ht="20.100000000000001" customHeight="1" x14ac:dyDescent="0.25">
      <c r="A74" s="38" t="s">
        <v>177</v>
      </c>
      <c r="B74" s="19">
        <v>6832.7300000000014</v>
      </c>
      <c r="C74" s="140">
        <v>6514.5300000000007</v>
      </c>
      <c r="D74" s="247">
        <f t="shared" si="37"/>
        <v>3.3742119819728078E-2</v>
      </c>
      <c r="E74" s="215">
        <f t="shared" si="38"/>
        <v>3.0214744235652128E-2</v>
      </c>
      <c r="F74" s="52">
        <f t="shared" si="44"/>
        <v>-4.6569965445729694E-2</v>
      </c>
      <c r="H74" s="19">
        <v>2390.8960000000002</v>
      </c>
      <c r="I74" s="140">
        <v>1999.8200000000002</v>
      </c>
      <c r="J74" s="214">
        <f t="shared" si="39"/>
        <v>4.18187062562509E-2</v>
      </c>
      <c r="K74" s="215">
        <f t="shared" si="40"/>
        <v>3.5087742692179534E-2</v>
      </c>
      <c r="L74" s="52">
        <f t="shared" si="45"/>
        <v>-0.16356880433109594</v>
      </c>
      <c r="N74" s="40">
        <f t="shared" si="35"/>
        <v>3.4991811472134855</v>
      </c>
      <c r="O74" s="143">
        <f t="shared" si="35"/>
        <v>3.0697840059067962</v>
      </c>
      <c r="P74" s="52">
        <f t="shared" si="47"/>
        <v>-0.12271360733885769</v>
      </c>
    </row>
    <row r="75" spans="1:16" ht="20.100000000000001" customHeight="1" x14ac:dyDescent="0.25">
      <c r="A75" s="38" t="s">
        <v>181</v>
      </c>
      <c r="B75" s="19">
        <v>3445.91</v>
      </c>
      <c r="C75" s="140">
        <v>4174.4400000000005</v>
      </c>
      <c r="D75" s="247">
        <f t="shared" si="37"/>
        <v>1.701696219636941E-2</v>
      </c>
      <c r="E75" s="215">
        <f t="shared" si="38"/>
        <v>1.9361279620644264E-2</v>
      </c>
      <c r="F75" s="52">
        <f t="shared" si="44"/>
        <v>0.21141875440739913</v>
      </c>
      <c r="H75" s="19">
        <v>1169.6089999999999</v>
      </c>
      <c r="I75" s="140">
        <v>1447.7940000000001</v>
      </c>
      <c r="J75" s="214">
        <f t="shared" si="39"/>
        <v>2.0457408103768358E-2</v>
      </c>
      <c r="K75" s="215">
        <f t="shared" si="40"/>
        <v>2.5402197869448938E-2</v>
      </c>
      <c r="L75" s="52">
        <f t="shared" si="45"/>
        <v>0.23784444203148247</v>
      </c>
      <c r="N75" s="40">
        <f t="shared" si="35"/>
        <v>3.3941948570914504</v>
      </c>
      <c r="O75" s="143">
        <f t="shared" si="35"/>
        <v>3.4682352602983872</v>
      </c>
      <c r="P75" s="52">
        <f t="shared" si="47"/>
        <v>2.1813834009041969E-2</v>
      </c>
    </row>
    <row r="76" spans="1:16" ht="20.100000000000001" customHeight="1" x14ac:dyDescent="0.25">
      <c r="A76" s="38" t="s">
        <v>180</v>
      </c>
      <c r="B76" s="19">
        <v>637.3599999999999</v>
      </c>
      <c r="C76" s="140">
        <v>474.58999999999992</v>
      </c>
      <c r="D76" s="247">
        <f t="shared" si="37"/>
        <v>3.1474794830619506E-3</v>
      </c>
      <c r="E76" s="215">
        <f t="shared" si="38"/>
        <v>2.2011742162209923E-3</v>
      </c>
      <c r="F76" s="52">
        <f t="shared" si="44"/>
        <v>-0.25538157399271999</v>
      </c>
      <c r="H76" s="19">
        <v>1604.4330000000002</v>
      </c>
      <c r="I76" s="140">
        <v>1284.1129999999996</v>
      </c>
      <c r="J76" s="214">
        <f t="shared" si="39"/>
        <v>2.806283181486581E-2</v>
      </c>
      <c r="K76" s="215">
        <f t="shared" si="40"/>
        <v>2.2530340996531048E-2</v>
      </c>
      <c r="L76" s="52">
        <f t="shared" si="45"/>
        <v>-0.1996468534366973</v>
      </c>
      <c r="N76" s="40">
        <f t="shared" si="35"/>
        <v>25.173104681812486</v>
      </c>
      <c r="O76" s="143">
        <f t="shared" si="35"/>
        <v>27.057312627741837</v>
      </c>
      <c r="P76" s="52">
        <f t="shared" si="47"/>
        <v>7.4850042128124433E-2</v>
      </c>
    </row>
    <row r="77" spans="1:16" ht="20.100000000000001" customHeight="1" x14ac:dyDescent="0.25">
      <c r="A77" s="38" t="s">
        <v>186</v>
      </c>
      <c r="B77" s="19">
        <v>11514.189999999999</v>
      </c>
      <c r="C77" s="140">
        <v>12998.37</v>
      </c>
      <c r="D77" s="247">
        <f t="shared" si="37"/>
        <v>5.6860607488824336E-2</v>
      </c>
      <c r="E77" s="215">
        <f t="shared" si="38"/>
        <v>6.0287146583156967E-2</v>
      </c>
      <c r="F77" s="52">
        <f t="shared" si="44"/>
        <v>0.12890007894606587</v>
      </c>
      <c r="H77" s="19">
        <v>947.05200000000013</v>
      </c>
      <c r="I77" s="140">
        <v>1062.377</v>
      </c>
      <c r="J77" s="214">
        <f t="shared" si="39"/>
        <v>1.6564706033802779E-2</v>
      </c>
      <c r="K77" s="215">
        <f t="shared" si="40"/>
        <v>1.8639882998514674E-2</v>
      </c>
      <c r="L77" s="52">
        <f t="shared" si="45"/>
        <v>0.12177261649835469</v>
      </c>
      <c r="N77" s="40">
        <f t="shared" si="35"/>
        <v>0.82250857420278822</v>
      </c>
      <c r="O77" s="143">
        <f t="shared" si="35"/>
        <v>0.81731555571967862</v>
      </c>
      <c r="P77" s="52">
        <f t="shared" si="47"/>
        <v>-6.3136344665378173E-3</v>
      </c>
    </row>
    <row r="78" spans="1:16" ht="20.100000000000001" customHeight="1" x14ac:dyDescent="0.25">
      <c r="A78" s="38" t="s">
        <v>185</v>
      </c>
      <c r="B78" s="19">
        <v>2113.3700000000003</v>
      </c>
      <c r="C78" s="140">
        <v>1952.9499999999998</v>
      </c>
      <c r="D78" s="247">
        <f t="shared" si="37"/>
        <v>1.0436470307390857E-2</v>
      </c>
      <c r="E78" s="215">
        <f t="shared" si="38"/>
        <v>9.0578882521097932E-3</v>
      </c>
      <c r="F78" s="52">
        <f t="shared" si="44"/>
        <v>-7.590720034825918E-2</v>
      </c>
      <c r="H78" s="19">
        <v>670.14200000000005</v>
      </c>
      <c r="I78" s="140">
        <v>731.27499999999998</v>
      </c>
      <c r="J78" s="214">
        <f t="shared" si="39"/>
        <v>1.1721325999950015E-2</v>
      </c>
      <c r="K78" s="215">
        <f t="shared" si="40"/>
        <v>1.2830549268045917E-2</v>
      </c>
      <c r="L78" s="52">
        <f t="shared" si="45"/>
        <v>9.1223949550990571E-2</v>
      </c>
      <c r="N78" s="40">
        <f t="shared" si="35"/>
        <v>3.1709639107207916</v>
      </c>
      <c r="O78" s="143">
        <f t="shared" si="35"/>
        <v>3.7444635039299525</v>
      </c>
      <c r="P78" s="52">
        <f t="shared" si="47"/>
        <v>0.18085970365988768</v>
      </c>
    </row>
    <row r="79" spans="1:16" ht="20.100000000000001" customHeight="1" x14ac:dyDescent="0.25">
      <c r="A79" s="38" t="s">
        <v>205</v>
      </c>
      <c r="B79" s="19">
        <v>3595.74</v>
      </c>
      <c r="C79" s="140">
        <v>3362.5000000000005</v>
      </c>
      <c r="D79" s="247">
        <f t="shared" si="37"/>
        <v>1.7756868765572326E-2</v>
      </c>
      <c r="E79" s="215">
        <f t="shared" si="38"/>
        <v>1.5595457767848223E-2</v>
      </c>
      <c r="F79" s="52">
        <f t="shared" si="44"/>
        <v>-6.4865646570663987E-2</v>
      </c>
      <c r="H79" s="19">
        <v>810.82600000000002</v>
      </c>
      <c r="I79" s="140">
        <v>716.45299999999997</v>
      </c>
      <c r="J79" s="214">
        <f t="shared" si="39"/>
        <v>1.4182003031052329E-2</v>
      </c>
      <c r="K79" s="215">
        <f t="shared" si="40"/>
        <v>1.2570490601674202E-2</v>
      </c>
      <c r="L79" s="52">
        <f t="shared" si="45"/>
        <v>-0.11639118627177723</v>
      </c>
      <c r="N79" s="40">
        <f t="shared" si="35"/>
        <v>2.2549628171113598</v>
      </c>
      <c r="O79" s="143">
        <f t="shared" si="35"/>
        <v>2.1307152416356874</v>
      </c>
      <c r="P79" s="52">
        <f t="shared" si="47"/>
        <v>-5.5099611635652336E-2</v>
      </c>
    </row>
    <row r="80" spans="1:16" ht="20.100000000000001" customHeight="1" x14ac:dyDescent="0.25">
      <c r="A80" s="38" t="s">
        <v>187</v>
      </c>
      <c r="B80" s="19">
        <v>2553.9900000000002</v>
      </c>
      <c r="C80" s="140">
        <v>3460.16</v>
      </c>
      <c r="D80" s="247">
        <f t="shared" si="37"/>
        <v>1.2612387230051137E-2</v>
      </c>
      <c r="E80" s="215">
        <f t="shared" si="38"/>
        <v>1.6048410156133144E-2</v>
      </c>
      <c r="F80" s="52">
        <f t="shared" si="44"/>
        <v>0.35480561787634235</v>
      </c>
      <c r="H80" s="19">
        <v>544.98799999999994</v>
      </c>
      <c r="I80" s="140">
        <v>660.07600000000002</v>
      </c>
      <c r="J80" s="214">
        <f t="shared" si="39"/>
        <v>9.5322812389922688E-3</v>
      </c>
      <c r="K80" s="215">
        <f t="shared" si="40"/>
        <v>1.1581330742408366E-2</v>
      </c>
      <c r="L80" s="52">
        <f t="shared" si="45"/>
        <v>0.21117529193303355</v>
      </c>
      <c r="N80" s="40">
        <f t="shared" si="35"/>
        <v>2.1338689658142744</v>
      </c>
      <c r="O80" s="143">
        <f t="shared" si="35"/>
        <v>1.9076458892074357</v>
      </c>
      <c r="P80" s="52">
        <f t="shared" si="47"/>
        <v>-0.10601544904164865</v>
      </c>
    </row>
    <row r="81" spans="1:16" ht="20.100000000000001" customHeight="1" x14ac:dyDescent="0.25">
      <c r="A81" s="38" t="s">
        <v>207</v>
      </c>
      <c r="B81" s="19">
        <v>558.28000000000009</v>
      </c>
      <c r="C81" s="140">
        <v>407.39</v>
      </c>
      <c r="D81" s="247">
        <f t="shared" si="37"/>
        <v>2.7569581489328265E-3</v>
      </c>
      <c r="E81" s="215">
        <f t="shared" si="38"/>
        <v>1.8894969635817657E-3</v>
      </c>
      <c r="F81" s="52">
        <f t="shared" si="44"/>
        <v>-0.27027656373146103</v>
      </c>
      <c r="H81" s="19">
        <v>214.62399999999997</v>
      </c>
      <c r="I81" s="140">
        <v>525.95400000000006</v>
      </c>
      <c r="J81" s="214">
        <f t="shared" si="39"/>
        <v>3.753947478912337E-3</v>
      </c>
      <c r="K81" s="215">
        <f t="shared" si="40"/>
        <v>9.2280998389468027E-3</v>
      </c>
      <c r="L81" s="52">
        <f>(I81-H81)/H81</f>
        <v>1.4505833457581638</v>
      </c>
      <c r="N81" s="40">
        <f t="shared" si="35"/>
        <v>3.8443791645769139</v>
      </c>
      <c r="O81" s="143">
        <f t="shared" si="35"/>
        <v>12.910331623260269</v>
      </c>
      <c r="P81" s="52">
        <f>(O81-N81)/N81</f>
        <v>2.3582357698271141</v>
      </c>
    </row>
    <row r="82" spans="1:16" ht="20.100000000000001" customHeight="1" x14ac:dyDescent="0.25">
      <c r="A82" s="38" t="s">
        <v>200</v>
      </c>
      <c r="B82" s="19">
        <v>1552.2800000000004</v>
      </c>
      <c r="C82" s="140">
        <v>4412.1099999999997</v>
      </c>
      <c r="D82" s="247">
        <f t="shared" si="37"/>
        <v>7.66563551519927E-3</v>
      </c>
      <c r="E82" s="215">
        <f t="shared" si="38"/>
        <v>2.0463605999137789E-2</v>
      </c>
      <c r="F82" s="52">
        <f>(C82-B82)/B82</f>
        <v>1.8423415878578595</v>
      </c>
      <c r="H82" s="19">
        <v>182.51899999999998</v>
      </c>
      <c r="I82" s="140">
        <v>489.33600000000013</v>
      </c>
      <c r="J82" s="214">
        <f t="shared" si="39"/>
        <v>3.1924050427892541E-3</v>
      </c>
      <c r="K82" s="215">
        <f t="shared" si="40"/>
        <v>8.5856205348583212E-3</v>
      </c>
      <c r="L82" s="52">
        <f>(I82-H82)/H82</f>
        <v>1.6810140314159083</v>
      </c>
      <c r="N82" s="40">
        <f t="shared" si="35"/>
        <v>1.1758123534413889</v>
      </c>
      <c r="O82" s="143">
        <f t="shared" si="35"/>
        <v>1.1090747964126011</v>
      </c>
      <c r="P82" s="52">
        <f>(O82-N82)/N82</f>
        <v>-5.6758679931758767E-2</v>
      </c>
    </row>
    <row r="83" spans="1:16" ht="20.100000000000001" customHeight="1" x14ac:dyDescent="0.25">
      <c r="A83" s="38" t="s">
        <v>201</v>
      </c>
      <c r="B83" s="19">
        <v>1932.69</v>
      </c>
      <c r="C83" s="140">
        <v>1614.77</v>
      </c>
      <c r="D83" s="247">
        <f t="shared" si="37"/>
        <v>9.5442169607741333E-3</v>
      </c>
      <c r="E83" s="215">
        <f t="shared" si="38"/>
        <v>7.4893910304203041E-3</v>
      </c>
      <c r="F83" s="52">
        <f>(C83-B83)/B83</f>
        <v>-0.16449611681128379</v>
      </c>
      <c r="H83" s="19">
        <v>617.50099999999986</v>
      </c>
      <c r="I83" s="140">
        <v>489.10799999999995</v>
      </c>
      <c r="J83" s="214">
        <f t="shared" si="39"/>
        <v>1.0800592301773552E-2</v>
      </c>
      <c r="K83" s="215">
        <f t="shared" si="40"/>
        <v>8.5816201721587663E-3</v>
      </c>
      <c r="L83" s="52">
        <f>(I83-H83)/H83</f>
        <v>-0.20792354992137654</v>
      </c>
      <c r="N83" s="40">
        <f t="shared" si="35"/>
        <v>3.1950338647170518</v>
      </c>
      <c r="O83" s="143">
        <f t="shared" si="35"/>
        <v>3.0289638772085188</v>
      </c>
      <c r="P83" s="52">
        <f>(O83-N83)/N83</f>
        <v>-5.1977535932389851E-2</v>
      </c>
    </row>
    <row r="84" spans="1:16" ht="20.100000000000001" customHeight="1" x14ac:dyDescent="0.25">
      <c r="A84" s="38" t="s">
        <v>189</v>
      </c>
      <c r="B84" s="19">
        <v>1611.6000000000004</v>
      </c>
      <c r="C84" s="140">
        <v>1312.3899999999999</v>
      </c>
      <c r="D84" s="247">
        <f t="shared" si="37"/>
        <v>7.958575898868208E-3</v>
      </c>
      <c r="E84" s="215">
        <f t="shared" si="38"/>
        <v>6.0869361546308769E-3</v>
      </c>
      <c r="F84" s="52">
        <f>(C84-B84)/B84</f>
        <v>-0.18566021345246986</v>
      </c>
      <c r="H84" s="19">
        <v>719.06399999999985</v>
      </c>
      <c r="I84" s="140">
        <v>473.46300000000008</v>
      </c>
      <c r="J84" s="214">
        <f t="shared" si="39"/>
        <v>1.2577011377928939E-2</v>
      </c>
      <c r="K84" s="215">
        <f t="shared" si="40"/>
        <v>8.3071216000777069E-3</v>
      </c>
      <c r="L84" s="52">
        <f>(I84-H84)/H84</f>
        <v>-0.34155652348052445</v>
      </c>
      <c r="N84" s="40">
        <f t="shared" ref="N84:N85" si="48">(H84/B84)*10</f>
        <v>4.4618019359642576</v>
      </c>
      <c r="O84" s="143">
        <f t="shared" ref="O84:O85" si="49">(I84/C84)*10</f>
        <v>3.6076394974054975</v>
      </c>
      <c r="P84" s="52">
        <f t="shared" ref="P84:P85" si="50">(O84-N84)/N84</f>
        <v>-0.19143889639605072</v>
      </c>
    </row>
    <row r="85" spans="1:16" ht="20.100000000000001" customHeight="1" x14ac:dyDescent="0.25">
      <c r="A85" s="38" t="s">
        <v>208</v>
      </c>
      <c r="B85" s="19">
        <v>2837.6300000000006</v>
      </c>
      <c r="C85" s="140">
        <v>1642.82</v>
      </c>
      <c r="D85" s="247">
        <f t="shared" si="37"/>
        <v>1.4013088686960409E-2</v>
      </c>
      <c r="E85" s="215">
        <f t="shared" si="38"/>
        <v>7.6194884550710527E-3</v>
      </c>
      <c r="F85" s="52">
        <f t="shared" si="44"/>
        <v>-0.4210591232824577</v>
      </c>
      <c r="H85" s="19">
        <v>714.1189999999998</v>
      </c>
      <c r="I85" s="140">
        <v>446.15700000000004</v>
      </c>
      <c r="J85" s="214">
        <f t="shared" si="39"/>
        <v>1.2490519325394172E-2</v>
      </c>
      <c r="K85" s="215">
        <f t="shared" si="40"/>
        <v>7.8280255304551127E-3</v>
      </c>
      <c r="L85" s="52">
        <f t="shared" si="45"/>
        <v>-0.37523437970422274</v>
      </c>
      <c r="N85" s="40">
        <f t="shared" si="48"/>
        <v>2.5166036445907314</v>
      </c>
      <c r="O85" s="143">
        <f t="shared" si="49"/>
        <v>2.7157996615575657</v>
      </c>
      <c r="P85" s="52">
        <f t="shared" si="50"/>
        <v>7.9152717351813673E-2</v>
      </c>
    </row>
    <row r="86" spans="1:16" ht="20.100000000000001" customHeight="1" x14ac:dyDescent="0.25">
      <c r="A86" s="38" t="s">
        <v>206</v>
      </c>
      <c r="B86" s="19">
        <v>2770.8599999999992</v>
      </c>
      <c r="C86" s="140">
        <v>4841.8799999999992</v>
      </c>
      <c r="D86" s="247">
        <f t="shared" si="37"/>
        <v>1.3683357914580512E-2</v>
      </c>
      <c r="E86" s="215">
        <f t="shared" si="38"/>
        <v>2.2456902619178865E-2</v>
      </c>
      <c r="F86" s="52">
        <f t="shared" si="44"/>
        <v>0.74742859617591673</v>
      </c>
      <c r="H86" s="19">
        <v>185.238</v>
      </c>
      <c r="I86" s="140">
        <v>358.32600000000008</v>
      </c>
      <c r="J86" s="214">
        <f t="shared" si="39"/>
        <v>3.2399625535763175E-3</v>
      </c>
      <c r="K86" s="215">
        <f t="shared" si="40"/>
        <v>6.2869910731555472E-3</v>
      </c>
      <c r="L86" s="52">
        <f t="shared" si="45"/>
        <v>0.93440870663686759</v>
      </c>
      <c r="N86" s="40">
        <f t="shared" ref="N86:O96" si="51">(H86/B86)*10</f>
        <v>0.66852168640783027</v>
      </c>
      <c r="O86" s="143">
        <f t="shared" si="51"/>
        <v>0.74005551562616212</v>
      </c>
      <c r="P86" s="52">
        <f t="shared" si="47"/>
        <v>0.10700300479810132</v>
      </c>
    </row>
    <row r="87" spans="1:16" ht="20.100000000000001" customHeight="1" x14ac:dyDescent="0.25">
      <c r="A87" s="38" t="s">
        <v>211</v>
      </c>
      <c r="B87" s="19">
        <v>410.49</v>
      </c>
      <c r="C87" s="140">
        <v>1418.96</v>
      </c>
      <c r="D87" s="247">
        <f t="shared" si="37"/>
        <v>2.0271257264373355E-3</v>
      </c>
      <c r="E87" s="215">
        <f t="shared" si="38"/>
        <v>6.5812136072166284E-3</v>
      </c>
      <c r="F87" s="52">
        <f t="shared" si="44"/>
        <v>2.4567468147823335</v>
      </c>
      <c r="H87" s="19">
        <v>120.22100000000002</v>
      </c>
      <c r="I87" s="140">
        <v>352.524</v>
      </c>
      <c r="J87" s="214">
        <f t="shared" si="39"/>
        <v>2.1027625981359039E-3</v>
      </c>
      <c r="K87" s="215">
        <f t="shared" si="40"/>
        <v>6.1851923697222241E-3</v>
      </c>
      <c r="L87" s="52">
        <f t="shared" si="45"/>
        <v>1.932299681420051</v>
      </c>
      <c r="N87" s="40">
        <f t="shared" ref="N87" si="52">(H87/B87)*10</f>
        <v>2.9287193354283909</v>
      </c>
      <c r="O87" s="143">
        <f t="shared" ref="O87" si="53">(I87/C87)*10</f>
        <v>2.4843829283418843</v>
      </c>
      <c r="P87" s="52">
        <f t="shared" ref="P87" si="54">(O87-N87)/N87</f>
        <v>-0.15171696437805379</v>
      </c>
    </row>
    <row r="88" spans="1:16" ht="20.100000000000001" customHeight="1" x14ac:dyDescent="0.25">
      <c r="A88" s="38" t="s">
        <v>202</v>
      </c>
      <c r="B88" s="19">
        <v>1272.0399999999997</v>
      </c>
      <c r="C88" s="140">
        <v>945.44999999999993</v>
      </c>
      <c r="D88" s="247">
        <f t="shared" si="37"/>
        <v>6.2817243028023776E-3</v>
      </c>
      <c r="E88" s="215">
        <f t="shared" si="38"/>
        <v>4.3850484896987658E-3</v>
      </c>
      <c r="F88" s="52">
        <f t="shared" si="44"/>
        <v>-0.25674507090971971</v>
      </c>
      <c r="H88" s="19">
        <v>311.39799999999997</v>
      </c>
      <c r="I88" s="140">
        <v>339.649</v>
      </c>
      <c r="J88" s="214">
        <f t="shared" si="39"/>
        <v>5.4466030688009913E-3</v>
      </c>
      <c r="K88" s="215">
        <f t="shared" si="40"/>
        <v>5.9592946953506247E-3</v>
      </c>
      <c r="L88" s="52">
        <f t="shared" ref="L88:L93" si="55">(I88-H88)/H88</f>
        <v>9.0723126031638082E-2</v>
      </c>
      <c r="N88" s="40">
        <f t="shared" ref="N88:N89" si="56">(H88/B88)*10</f>
        <v>2.4480205024999218</v>
      </c>
      <c r="O88" s="143">
        <f t="shared" ref="O88:O89" si="57">(I88/C88)*10</f>
        <v>3.5924586175895081</v>
      </c>
      <c r="P88" s="52">
        <f t="shared" ref="P88:P89" si="58">(O88-N88)/N88</f>
        <v>0.46749531465152544</v>
      </c>
    </row>
    <row r="89" spans="1:16" ht="20.100000000000001" customHeight="1" x14ac:dyDescent="0.25">
      <c r="A89" s="38" t="s">
        <v>203</v>
      </c>
      <c r="B89" s="19">
        <v>776.57</v>
      </c>
      <c r="C89" s="140">
        <v>1037.24</v>
      </c>
      <c r="D89" s="247">
        <f t="shared" si="37"/>
        <v>3.834941229699729E-3</v>
      </c>
      <c r="E89" s="215">
        <f t="shared" si="38"/>
        <v>4.8107754989213051E-3</v>
      </c>
      <c r="F89" s="52">
        <f t="shared" si="44"/>
        <v>0.33566838791094161</v>
      </c>
      <c r="H89" s="19">
        <v>269.74300000000005</v>
      </c>
      <c r="I89" s="140">
        <v>306.70499999999998</v>
      </c>
      <c r="J89" s="214">
        <f t="shared" si="39"/>
        <v>4.7180234028079381E-3</v>
      </c>
      <c r="K89" s="215">
        <f t="shared" si="40"/>
        <v>5.3812773761663163E-3</v>
      </c>
      <c r="L89" s="52">
        <f t="shared" si="55"/>
        <v>0.13702672543865801</v>
      </c>
      <c r="N89" s="40">
        <f t="shared" si="56"/>
        <v>3.4735181632048628</v>
      </c>
      <c r="O89" s="143">
        <f t="shared" si="57"/>
        <v>2.9569337858162044</v>
      </c>
      <c r="P89" s="52">
        <f t="shared" si="58"/>
        <v>-0.14872079347701719</v>
      </c>
    </row>
    <row r="90" spans="1:16" ht="20.100000000000001" customHeight="1" x14ac:dyDescent="0.25">
      <c r="A90" s="38" t="s">
        <v>204</v>
      </c>
      <c r="B90" s="19">
        <v>683.7700000000001</v>
      </c>
      <c r="C90" s="140">
        <v>625.58999999999992</v>
      </c>
      <c r="D90" s="247">
        <f t="shared" si="37"/>
        <v>3.376666320655941E-3</v>
      </c>
      <c r="E90" s="215">
        <f t="shared" si="38"/>
        <v>2.9015204237883025E-3</v>
      </c>
      <c r="F90" s="52">
        <f t="shared" si="44"/>
        <v>-8.5087090688389613E-2</v>
      </c>
      <c r="H90" s="19">
        <v>207.73600000000002</v>
      </c>
      <c r="I90" s="140">
        <v>256.45300000000003</v>
      </c>
      <c r="J90" s="214">
        <f t="shared" si="39"/>
        <v>3.6334707836930325E-3</v>
      </c>
      <c r="K90" s="215">
        <f t="shared" si="40"/>
        <v>4.499583400824834E-3</v>
      </c>
      <c r="L90" s="52">
        <f t="shared" si="55"/>
        <v>0.23451399853660421</v>
      </c>
      <c r="N90" s="40">
        <f t="shared" ref="N90:N93" si="59">(H90/B90)*10</f>
        <v>3.038097605920119</v>
      </c>
      <c r="O90" s="143">
        <f t="shared" ref="O90:O93" si="60">(I90/C90)*10</f>
        <v>4.0993781869914807</v>
      </c>
      <c r="P90" s="52">
        <f t="shared" ref="P90:P93" si="61">(O90-N90)/N90</f>
        <v>0.34932405693724972</v>
      </c>
    </row>
    <row r="91" spans="1:16" ht="20.100000000000001" customHeight="1" x14ac:dyDescent="0.25">
      <c r="A91" s="38" t="s">
        <v>215</v>
      </c>
      <c r="B91" s="19">
        <v>422.90000000000003</v>
      </c>
      <c r="C91" s="140">
        <v>754.9799999999999</v>
      </c>
      <c r="D91" s="247">
        <f t="shared" si="37"/>
        <v>2.0884101189075233E-3</v>
      </c>
      <c r="E91" s="215">
        <f t="shared" si="38"/>
        <v>3.5016382767494567E-3</v>
      </c>
      <c r="F91" s="52">
        <f t="shared" si="44"/>
        <v>0.78524473870891431</v>
      </c>
      <c r="H91" s="19">
        <v>135.83799999999999</v>
      </c>
      <c r="I91" s="140">
        <v>240.69</v>
      </c>
      <c r="J91" s="214">
        <f t="shared" si="39"/>
        <v>2.3759165686991859E-3</v>
      </c>
      <c r="K91" s="215">
        <f t="shared" si="40"/>
        <v>4.2230144655922494E-3</v>
      </c>
      <c r="L91" s="52">
        <f t="shared" si="55"/>
        <v>0.77189004549536955</v>
      </c>
      <c r="N91" s="40">
        <f t="shared" si="59"/>
        <v>3.2120595885552135</v>
      </c>
      <c r="O91" s="143">
        <f t="shared" si="60"/>
        <v>3.1880314710323452</v>
      </c>
      <c r="P91" s="52">
        <f t="shared" si="61"/>
        <v>-7.480595194585455E-3</v>
      </c>
    </row>
    <row r="92" spans="1:16" ht="20.100000000000001" customHeight="1" x14ac:dyDescent="0.25">
      <c r="A92" s="38" t="s">
        <v>216</v>
      </c>
      <c r="B92" s="19"/>
      <c r="C92" s="140">
        <v>816.15</v>
      </c>
      <c r="D92" s="247">
        <f t="shared" si="37"/>
        <v>0</v>
      </c>
      <c r="E92" s="215">
        <f t="shared" si="38"/>
        <v>3.7853480616295392E-3</v>
      </c>
      <c r="F92" s="52"/>
      <c r="H92" s="19"/>
      <c r="I92" s="140">
        <v>185.029</v>
      </c>
      <c r="J92" s="214">
        <f t="shared" si="39"/>
        <v>0</v>
      </c>
      <c r="K92" s="215">
        <f t="shared" si="40"/>
        <v>3.2464171488390389E-3</v>
      </c>
      <c r="L92" s="52"/>
      <c r="N92" s="40"/>
      <c r="O92" s="143">
        <f t="shared" si="60"/>
        <v>2.2670955094039087</v>
      </c>
      <c r="P92" s="52"/>
    </row>
    <row r="93" spans="1:16" ht="20.100000000000001" customHeight="1" x14ac:dyDescent="0.25">
      <c r="A93" s="38" t="s">
        <v>217</v>
      </c>
      <c r="B93" s="19">
        <v>414.27</v>
      </c>
      <c r="C93" s="140">
        <v>617.58000000000015</v>
      </c>
      <c r="D93" s="247">
        <f t="shared" si="37"/>
        <v>2.0457925276893348E-3</v>
      </c>
      <c r="E93" s="215">
        <f t="shared" si="38"/>
        <v>2.8643696084067528E-3</v>
      </c>
      <c r="F93" s="52">
        <f t="shared" si="44"/>
        <v>0.49076689115794092</v>
      </c>
      <c r="H93" s="19">
        <v>115.286</v>
      </c>
      <c r="I93" s="140">
        <v>158.62299999999999</v>
      </c>
      <c r="J93" s="214">
        <f t="shared" si="39"/>
        <v>2.0164454536952428E-3</v>
      </c>
      <c r="K93" s="215">
        <f t="shared" si="40"/>
        <v>2.7831119846094118E-3</v>
      </c>
      <c r="L93" s="52">
        <f t="shared" si="55"/>
        <v>0.37590860989192088</v>
      </c>
      <c r="N93" s="40">
        <f t="shared" si="59"/>
        <v>2.782871074420064</v>
      </c>
      <c r="O93" s="143">
        <f t="shared" si="60"/>
        <v>2.5684607662165213</v>
      </c>
      <c r="P93" s="52">
        <f t="shared" si="61"/>
        <v>-7.7046439619278692E-2</v>
      </c>
    </row>
    <row r="94" spans="1:16" ht="20.100000000000001" customHeight="1" x14ac:dyDescent="0.25">
      <c r="A94" s="38" t="s">
        <v>218</v>
      </c>
      <c r="B94" s="19">
        <v>513.56999999999994</v>
      </c>
      <c r="C94" s="140">
        <v>488.78</v>
      </c>
      <c r="D94" s="247">
        <f t="shared" si="37"/>
        <v>2.5361664335950261E-3</v>
      </c>
      <c r="E94" s="215">
        <f t="shared" si="38"/>
        <v>2.2669882075149004E-3</v>
      </c>
      <c r="F94" s="52">
        <f t="shared" si="44"/>
        <v>-4.8269953463013743E-2</v>
      </c>
      <c r="H94" s="19">
        <v>157.27000000000001</v>
      </c>
      <c r="I94" s="140">
        <v>147.24200000000002</v>
      </c>
      <c r="J94" s="214">
        <f t="shared" si="39"/>
        <v>2.7507795959843418E-3</v>
      </c>
      <c r="K94" s="215">
        <f t="shared" si="40"/>
        <v>2.5834272131901367E-3</v>
      </c>
      <c r="L94" s="52">
        <f t="shared" si="45"/>
        <v>-6.3762955426972662E-2</v>
      </c>
      <c r="N94" s="40">
        <f t="shared" ref="N94" si="62">(H94/B94)*10</f>
        <v>3.0622894639484399</v>
      </c>
      <c r="O94" s="143">
        <f t="shared" ref="O94" si="63">(I94/C94)*10</f>
        <v>3.0124391341707928</v>
      </c>
      <c r="P94" s="52">
        <f t="shared" ref="P94" si="64">(O94-N94)/N94</f>
        <v>-1.6278777811347515E-2</v>
      </c>
    </row>
    <row r="95" spans="1:16" ht="20.100000000000001" customHeight="1" thickBot="1" x14ac:dyDescent="0.3">
      <c r="A95" s="8" t="s">
        <v>17</v>
      </c>
      <c r="B95" s="19">
        <f>B96-SUM(B68:B94)</f>
        <v>7464.4400000000896</v>
      </c>
      <c r="C95" s="140">
        <f>C96-SUM(C68:C94)</f>
        <v>6410.4399999999441</v>
      </c>
      <c r="D95" s="247">
        <f t="shared" si="37"/>
        <v>3.6861697867056654E-2</v>
      </c>
      <c r="E95" s="215">
        <f t="shared" si="38"/>
        <v>2.9731969157865898E-2</v>
      </c>
      <c r="F95" s="52">
        <f t="shared" si="44"/>
        <v>-0.1412028229847293</v>
      </c>
      <c r="H95" s="19">
        <f>H96-SUM(H68:H94)</f>
        <v>2443.4950000000026</v>
      </c>
      <c r="I95" s="140">
        <f>I96-SUM(I68:I94)</f>
        <v>1925.7329999999856</v>
      </c>
      <c r="J95" s="214">
        <f t="shared" si="39"/>
        <v>4.2738705340432163E-2</v>
      </c>
      <c r="K95" s="215">
        <f t="shared" si="40"/>
        <v>3.3787852905680746E-2</v>
      </c>
      <c r="L95" s="52">
        <f t="shared" si="45"/>
        <v>-0.21189402883984476</v>
      </c>
      <c r="N95" s="40">
        <f t="shared" si="51"/>
        <v>3.2735141551140785</v>
      </c>
      <c r="O95" s="143">
        <f t="shared" si="51"/>
        <v>3.0040574437948138</v>
      </c>
      <c r="P95" s="52">
        <f t="shared" si="47"/>
        <v>-8.2314203803977276E-2</v>
      </c>
    </row>
    <row r="96" spans="1:16" s="1" customFormat="1" ht="26.25" customHeight="1" thickBot="1" x14ac:dyDescent="0.3">
      <c r="A96" s="12" t="s">
        <v>18</v>
      </c>
      <c r="B96" s="17">
        <v>202498.54000000007</v>
      </c>
      <c r="C96" s="145">
        <v>215607.64999999997</v>
      </c>
      <c r="D96" s="243">
        <f>SUM(D68:D95)</f>
        <v>1</v>
      </c>
      <c r="E96" s="244">
        <f>SUM(E68:E95)</f>
        <v>1</v>
      </c>
      <c r="F96" s="57">
        <f t="shared" si="44"/>
        <v>6.4736812423437193E-2</v>
      </c>
      <c r="H96" s="17">
        <v>57172.882999999987</v>
      </c>
      <c r="I96" s="145">
        <v>56994.831999999995</v>
      </c>
      <c r="J96" s="269">
        <f>SUM(J68:J95)</f>
        <v>1.0000000000000002</v>
      </c>
      <c r="K96" s="243">
        <f>SUM(K68:K95)</f>
        <v>1.0000000000000002</v>
      </c>
      <c r="L96" s="57">
        <f t="shared" si="45"/>
        <v>-3.1142561063431458E-3</v>
      </c>
      <c r="N96" s="37">
        <f t="shared" si="51"/>
        <v>2.8233726030814825</v>
      </c>
      <c r="O96" s="150">
        <f t="shared" si="51"/>
        <v>2.6434512875586744</v>
      </c>
      <c r="P96" s="57">
        <f t="shared" si="47"/>
        <v>-6.3725671675937692E-2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F39:F62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L39:L62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P39:P62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130</v>
      </c>
      <c r="B1" s="4"/>
    </row>
    <row r="3" spans="1:19" ht="15.75" thickBot="1" x14ac:dyDescent="0.3"/>
    <row r="4" spans="1:19" x14ac:dyDescent="0.25">
      <c r="A4" s="350" t="s">
        <v>16</v>
      </c>
      <c r="B4" s="338"/>
      <c r="C4" s="338"/>
      <c r="D4" s="338"/>
      <c r="E4" s="365" t="s">
        <v>1</v>
      </c>
      <c r="F4" s="366"/>
      <c r="G4" s="363" t="s">
        <v>104</v>
      </c>
      <c r="H4" s="363"/>
      <c r="I4" s="130" t="s">
        <v>0</v>
      </c>
      <c r="K4" s="367" t="s">
        <v>19</v>
      </c>
      <c r="L4" s="366"/>
      <c r="M4" s="363" t="s">
        <v>104</v>
      </c>
      <c r="N4" s="363"/>
      <c r="O4" s="130" t="s">
        <v>0</v>
      </c>
      <c r="Q4" s="373" t="s">
        <v>22</v>
      </c>
      <c r="R4" s="363"/>
      <c r="S4" s="130" t="s">
        <v>0</v>
      </c>
    </row>
    <row r="5" spans="1:19" x14ac:dyDescent="0.25">
      <c r="A5" s="364"/>
      <c r="B5" s="339"/>
      <c r="C5" s="339"/>
      <c r="D5" s="339"/>
      <c r="E5" s="368" t="s">
        <v>155</v>
      </c>
      <c r="F5" s="369"/>
      <c r="G5" s="370" t="str">
        <f>E5</f>
        <v>jan-jul</v>
      </c>
      <c r="H5" s="370"/>
      <c r="I5" s="131" t="s">
        <v>152</v>
      </c>
      <c r="K5" s="371" t="str">
        <f>E5</f>
        <v>jan-jul</v>
      </c>
      <c r="L5" s="369"/>
      <c r="M5" s="359" t="str">
        <f>E5</f>
        <v>jan-jul</v>
      </c>
      <c r="N5" s="360"/>
      <c r="O5" s="131" t="str">
        <f>I5</f>
        <v>2025/2024</v>
      </c>
      <c r="Q5" s="371" t="str">
        <f>E5</f>
        <v>jan-jul</v>
      </c>
      <c r="R5" s="369"/>
      <c r="S5" s="131" t="str">
        <f>O5</f>
        <v>2025/2024</v>
      </c>
    </row>
    <row r="6" spans="1:19" ht="15.75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666552.04000000015</v>
      </c>
      <c r="F7" s="145">
        <v>690889.95</v>
      </c>
      <c r="G7" s="243">
        <f>E7/E15</f>
        <v>0.40036747320688992</v>
      </c>
      <c r="H7" s="244">
        <f>F7/F15</f>
        <v>0.40311253968322552</v>
      </c>
      <c r="I7" s="164">
        <f t="shared" ref="I7:I18" si="0">(F7-E7)/E7</f>
        <v>3.6513143069819114E-2</v>
      </c>
      <c r="J7" s="1"/>
      <c r="K7" s="17">
        <v>126734.84299999989</v>
      </c>
      <c r="L7" s="145">
        <v>131700.80599999995</v>
      </c>
      <c r="M7" s="243">
        <f>K7/K15</f>
        <v>0.33920248799438196</v>
      </c>
      <c r="N7" s="244">
        <f>L7/L15</f>
        <v>0.35310114139580517</v>
      </c>
      <c r="O7" s="164">
        <f t="shared" ref="O7:O18" si="1">(L7-K7)/K7</f>
        <v>3.9183880947405013E-2</v>
      </c>
      <c r="P7" s="1"/>
      <c r="Q7" s="187">
        <f t="shared" ref="Q7:Q18" si="2">(K7/E7)*10</f>
        <v>1.9013495630438677</v>
      </c>
      <c r="R7" s="188">
        <f t="shared" ref="R7:R18" si="3">(L7/F7)*10</f>
        <v>1.9062486869290827</v>
      </c>
      <c r="S7" s="55">
        <f>(R7-Q7)/Q7</f>
        <v>2.5766560660060644E-3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408541.96000000025</v>
      </c>
      <c r="F8" s="181">
        <v>405971.67</v>
      </c>
      <c r="G8" s="245">
        <f>E8/E7</f>
        <v>0.61291832517683109</v>
      </c>
      <c r="H8" s="246">
        <f>F8/F7</f>
        <v>0.58760685402935742</v>
      </c>
      <c r="I8" s="206">
        <f t="shared" si="0"/>
        <v>-6.2913733512226467E-3</v>
      </c>
      <c r="K8" s="180">
        <v>103152.16999999991</v>
      </c>
      <c r="L8" s="181">
        <v>104709.71399999996</v>
      </c>
      <c r="M8" s="250">
        <f>K8/K7</f>
        <v>0.81392115663093534</v>
      </c>
      <c r="N8" s="246">
        <f>L8/L7</f>
        <v>0.79505750329272851</v>
      </c>
      <c r="O8" s="207">
        <f t="shared" si="1"/>
        <v>1.5099478760360097E-2</v>
      </c>
      <c r="Q8" s="189">
        <f t="shared" si="2"/>
        <v>2.5248855711173421</v>
      </c>
      <c r="R8" s="190">
        <f t="shared" si="3"/>
        <v>2.5792369699097466</v>
      </c>
      <c r="S8" s="182">
        <f t="shared" ref="S8:S18" si="4">(R8-Q8)/Q8</f>
        <v>2.1526281988435716E-2</v>
      </c>
    </row>
    <row r="9" spans="1:19" ht="24" customHeight="1" x14ac:dyDescent="0.25">
      <c r="A9" s="8"/>
      <c r="B9" t="s">
        <v>37</v>
      </c>
      <c r="E9" s="19">
        <v>106202.32999999994</v>
      </c>
      <c r="F9" s="140">
        <v>100250.20999999996</v>
      </c>
      <c r="G9" s="247">
        <f>E9/E7</f>
        <v>0.15933089035328724</v>
      </c>
      <c r="H9" s="215">
        <f>F9/F7</f>
        <v>0.14510300808399365</v>
      </c>
      <c r="I9" s="182">
        <f t="shared" si="0"/>
        <v>-5.6045098068940521E-2</v>
      </c>
      <c r="K9" s="19">
        <v>15195.654999999992</v>
      </c>
      <c r="L9" s="140">
        <v>14949.099999999988</v>
      </c>
      <c r="M9" s="247">
        <f>K9/K7</f>
        <v>0.11990116246090275</v>
      </c>
      <c r="N9" s="215">
        <f>L9/L7</f>
        <v>0.11350803730084988</v>
      </c>
      <c r="O9" s="182">
        <f t="shared" si="1"/>
        <v>-1.62253617892749E-2</v>
      </c>
      <c r="Q9" s="189">
        <f t="shared" si="2"/>
        <v>1.4308212446939721</v>
      </c>
      <c r="R9" s="190">
        <f t="shared" si="3"/>
        <v>1.4911789212212119</v>
      </c>
      <c r="S9" s="182">
        <f t="shared" si="4"/>
        <v>4.218393929435206E-2</v>
      </c>
    </row>
    <row r="10" spans="1:19" ht="24" customHeight="1" thickBot="1" x14ac:dyDescent="0.3">
      <c r="A10" s="8"/>
      <c r="B10" t="s">
        <v>36</v>
      </c>
      <c r="E10" s="19">
        <v>151807.74999999997</v>
      </c>
      <c r="F10" s="140">
        <v>184668.07000000007</v>
      </c>
      <c r="G10" s="247">
        <f>E10/E7</f>
        <v>0.22775078446988165</v>
      </c>
      <c r="H10" s="215">
        <f>F10/F7</f>
        <v>0.26729013788664907</v>
      </c>
      <c r="I10" s="186">
        <f t="shared" si="0"/>
        <v>0.21646009508737268</v>
      </c>
      <c r="K10" s="19">
        <v>8387.0179999999964</v>
      </c>
      <c r="L10" s="140">
        <v>12041.991999999998</v>
      </c>
      <c r="M10" s="247">
        <f>K10/K7</f>
        <v>6.6177680908161965E-2</v>
      </c>
      <c r="N10" s="215">
        <f>L10/L7</f>
        <v>9.1434459406421573E-2</v>
      </c>
      <c r="O10" s="209">
        <f t="shared" si="1"/>
        <v>0.43578945460710872</v>
      </c>
      <c r="Q10" s="189">
        <f t="shared" si="2"/>
        <v>0.55247627344453742</v>
      </c>
      <c r="R10" s="190">
        <f t="shared" si="3"/>
        <v>0.65208847420130578</v>
      </c>
      <c r="S10" s="182">
        <f t="shared" si="4"/>
        <v>0.1803013188887076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998298.59000000311</v>
      </c>
      <c r="F11" s="145">
        <v>1022998.5600000018</v>
      </c>
      <c r="G11" s="243">
        <f>E11/E15</f>
        <v>0.59963252679310997</v>
      </c>
      <c r="H11" s="244">
        <f>F11/F15</f>
        <v>0.59688746031677453</v>
      </c>
      <c r="I11" s="164">
        <f t="shared" si="0"/>
        <v>2.4742066399190861E-2</v>
      </c>
      <c r="J11" s="1"/>
      <c r="K11" s="17">
        <v>246891.08100000018</v>
      </c>
      <c r="L11" s="145">
        <v>241282.42900000038</v>
      </c>
      <c r="M11" s="243">
        <f>K11/K15</f>
        <v>0.66079751200561809</v>
      </c>
      <c r="N11" s="244">
        <f>L11/L15</f>
        <v>0.64689885860419483</v>
      </c>
      <c r="O11" s="164">
        <f t="shared" si="1"/>
        <v>-2.2717110627417901E-2</v>
      </c>
      <c r="Q11" s="191">
        <f t="shared" si="2"/>
        <v>2.4731185987150339</v>
      </c>
      <c r="R11" s="192">
        <f t="shared" si="3"/>
        <v>2.358580338568609</v>
      </c>
      <c r="S11" s="57">
        <f t="shared" si="4"/>
        <v>-4.6313290517460783E-2</v>
      </c>
    </row>
    <row r="12" spans="1:19" s="3" customFormat="1" ht="24" customHeight="1" x14ac:dyDescent="0.25">
      <c r="A12" s="46"/>
      <c r="B12" s="3" t="s">
        <v>33</v>
      </c>
      <c r="E12" s="31">
        <v>736334.17000000319</v>
      </c>
      <c r="F12" s="141">
        <v>733843.44000000204</v>
      </c>
      <c r="G12" s="247">
        <f>E12/E11</f>
        <v>0.73758911149018136</v>
      </c>
      <c r="H12" s="215">
        <f>F12/F11</f>
        <v>0.71734552588226586</v>
      </c>
      <c r="I12" s="206">
        <f t="shared" si="0"/>
        <v>-3.3826081981244123E-3</v>
      </c>
      <c r="K12" s="31">
        <v>220694.03500000021</v>
      </c>
      <c r="L12" s="141">
        <v>212705.17800000039</v>
      </c>
      <c r="M12" s="247">
        <f>K12/K11</f>
        <v>0.89389229495900679</v>
      </c>
      <c r="N12" s="215">
        <f>L12/L11</f>
        <v>0.88156099423219936</v>
      </c>
      <c r="O12" s="206">
        <f t="shared" si="1"/>
        <v>-3.6198789876671598E-2</v>
      </c>
      <c r="Q12" s="189">
        <f t="shared" si="2"/>
        <v>2.9971994237344606</v>
      </c>
      <c r="R12" s="190">
        <f t="shared" si="3"/>
        <v>2.8985089517186364</v>
      </c>
      <c r="S12" s="182">
        <f t="shared" si="4"/>
        <v>-3.2927562722155294E-2</v>
      </c>
    </row>
    <row r="13" spans="1:19" ht="24" customHeight="1" x14ac:dyDescent="0.25">
      <c r="A13" s="8"/>
      <c r="B13" s="3" t="s">
        <v>37</v>
      </c>
      <c r="D13" s="3"/>
      <c r="E13" s="19">
        <v>84341.460000000094</v>
      </c>
      <c r="F13" s="140">
        <v>96105.529999999912</v>
      </c>
      <c r="G13" s="247">
        <f>E13/E11</f>
        <v>8.4485203970887934E-2</v>
      </c>
      <c r="H13" s="215">
        <f>F13/F11</f>
        <v>9.3944931848193164E-2</v>
      </c>
      <c r="I13" s="182">
        <f t="shared" si="0"/>
        <v>0.13948146024505392</v>
      </c>
      <c r="K13" s="19">
        <v>10532.686999999989</v>
      </c>
      <c r="L13" s="140">
        <v>11809.295999999997</v>
      </c>
      <c r="M13" s="247">
        <f>K13/K11</f>
        <v>4.2661269728087023E-2</v>
      </c>
      <c r="N13" s="215">
        <f>L13/L11</f>
        <v>4.894387067033372E-2</v>
      </c>
      <c r="O13" s="182">
        <f t="shared" si="1"/>
        <v>0.12120449416184198</v>
      </c>
      <c r="Q13" s="189">
        <f t="shared" si="2"/>
        <v>1.2488148770486043</v>
      </c>
      <c r="R13" s="190">
        <f t="shared" si="3"/>
        <v>1.2287842333318393</v>
      </c>
      <c r="S13" s="182">
        <f t="shared" si="4"/>
        <v>-1.6039722207749928E-2</v>
      </c>
    </row>
    <row r="14" spans="1:19" ht="24" customHeight="1" thickBot="1" x14ac:dyDescent="0.3">
      <c r="A14" s="8"/>
      <c r="B14" t="s">
        <v>36</v>
      </c>
      <c r="E14" s="19">
        <v>177622.9599999999</v>
      </c>
      <c r="F14" s="140">
        <v>193049.58999999988</v>
      </c>
      <c r="G14" s="247">
        <f>E14/E11</f>
        <v>0.17792568453893073</v>
      </c>
      <c r="H14" s="215">
        <f>F14/F11</f>
        <v>0.18870954226954095</v>
      </c>
      <c r="I14" s="186">
        <f t="shared" si="0"/>
        <v>8.6850427444740155E-2</v>
      </c>
      <c r="K14" s="19">
        <v>15664.359000000009</v>
      </c>
      <c r="L14" s="140">
        <v>16767.954999999991</v>
      </c>
      <c r="M14" s="247">
        <f>K14/K11</f>
        <v>6.3446435312906252E-2</v>
      </c>
      <c r="N14" s="215">
        <f>L14/L11</f>
        <v>6.9495135097466895E-2</v>
      </c>
      <c r="O14" s="209">
        <f t="shared" si="1"/>
        <v>7.0452675401526527E-2</v>
      </c>
      <c r="Q14" s="189">
        <f t="shared" si="2"/>
        <v>0.88188818607684594</v>
      </c>
      <c r="R14" s="190">
        <f t="shared" si="3"/>
        <v>0.8685827822788954</v>
      </c>
      <c r="S14" s="182">
        <f t="shared" si="4"/>
        <v>-1.5087404512289414E-2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1664850.6300000034</v>
      </c>
      <c r="F15" s="145">
        <v>1713888.5100000016</v>
      </c>
      <c r="G15" s="243">
        <f>G7+G11</f>
        <v>0.99999999999999989</v>
      </c>
      <c r="H15" s="244">
        <f>H7+H11</f>
        <v>1</v>
      </c>
      <c r="I15" s="164">
        <f t="shared" si="0"/>
        <v>2.9454822622734723E-2</v>
      </c>
      <c r="J15" s="1"/>
      <c r="K15" s="17">
        <v>373625.92400000006</v>
      </c>
      <c r="L15" s="145">
        <v>372983.23500000034</v>
      </c>
      <c r="M15" s="243">
        <f>M7+M11</f>
        <v>1</v>
      </c>
      <c r="N15" s="244">
        <f>N7+N11</f>
        <v>1</v>
      </c>
      <c r="O15" s="164">
        <f t="shared" si="1"/>
        <v>-1.7201402759186536E-3</v>
      </c>
      <c r="Q15" s="191">
        <f t="shared" si="2"/>
        <v>2.2442008746454287</v>
      </c>
      <c r="R15" s="192">
        <f t="shared" si="3"/>
        <v>2.1762397776970919</v>
      </c>
      <c r="S15" s="57">
        <f t="shared" si="4"/>
        <v>-3.0282983005732199E-2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1144876.1300000034</v>
      </c>
      <c r="F16" s="181">
        <f t="shared" ref="F16:F17" si="5">F8+F12</f>
        <v>1139815.110000002</v>
      </c>
      <c r="G16" s="245">
        <f>E16/E15</f>
        <v>0.68767498379118919</v>
      </c>
      <c r="H16" s="246">
        <f>F16/F15</f>
        <v>0.66504624037651139</v>
      </c>
      <c r="I16" s="207">
        <f t="shared" si="0"/>
        <v>-4.4205830372246475E-3</v>
      </c>
      <c r="J16" s="3"/>
      <c r="K16" s="180">
        <f t="shared" ref="K16:L18" si="6">K8+K12</f>
        <v>323846.20500000013</v>
      </c>
      <c r="L16" s="181">
        <f t="shared" si="6"/>
        <v>317414.89200000034</v>
      </c>
      <c r="M16" s="250">
        <f>K16/K15</f>
        <v>0.86676588587038217</v>
      </c>
      <c r="N16" s="246">
        <f>L16/L15</f>
        <v>0.85101651284675051</v>
      </c>
      <c r="O16" s="207">
        <f t="shared" si="1"/>
        <v>-1.9859158145761776E-2</v>
      </c>
      <c r="P16" s="3"/>
      <c r="Q16" s="189">
        <f t="shared" si="2"/>
        <v>2.8286571491362928</v>
      </c>
      <c r="R16" s="190">
        <f t="shared" si="3"/>
        <v>2.7847928073176691</v>
      </c>
      <c r="S16" s="182">
        <f t="shared" si="4"/>
        <v>-1.5507125645120112E-2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190543.79000000004</v>
      </c>
      <c r="F17" s="140">
        <f t="shared" si="5"/>
        <v>196355.73999999987</v>
      </c>
      <c r="G17" s="248">
        <f>E17/E15</f>
        <v>0.11445098230824446</v>
      </c>
      <c r="H17" s="215">
        <f>F17/F15</f>
        <v>0.11456739388491477</v>
      </c>
      <c r="I17" s="182">
        <f t="shared" si="0"/>
        <v>3.0501912447526293E-2</v>
      </c>
      <c r="K17" s="19">
        <f t="shared" si="6"/>
        <v>25728.341999999982</v>
      </c>
      <c r="L17" s="140">
        <f t="shared" si="6"/>
        <v>26758.395999999986</v>
      </c>
      <c r="M17" s="247">
        <f>K17/K15</f>
        <v>6.8861233515477308E-2</v>
      </c>
      <c r="N17" s="215">
        <f>L17/L15</f>
        <v>7.1741551600837936E-2</v>
      </c>
      <c r="O17" s="182">
        <f t="shared" si="1"/>
        <v>4.0035770668782479E-2</v>
      </c>
      <c r="Q17" s="189">
        <f t="shared" si="2"/>
        <v>1.3502587515447226</v>
      </c>
      <c r="R17" s="190">
        <f t="shared" si="3"/>
        <v>1.3627508928437746</v>
      </c>
      <c r="S17" s="182">
        <f t="shared" si="4"/>
        <v>9.251664752967315E-3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329430.70999999985</v>
      </c>
      <c r="F18" s="142">
        <f>F10+F14</f>
        <v>377717.65999999992</v>
      </c>
      <c r="G18" s="249">
        <f>E18/E15</f>
        <v>0.19787403390056632</v>
      </c>
      <c r="H18" s="221">
        <f>F18/F15</f>
        <v>0.22038636573857395</v>
      </c>
      <c r="I18" s="208">
        <f t="shared" si="0"/>
        <v>0.1465769539215093</v>
      </c>
      <c r="K18" s="21">
        <f t="shared" si="6"/>
        <v>24051.377000000008</v>
      </c>
      <c r="L18" s="142">
        <f t="shared" si="6"/>
        <v>28809.946999999989</v>
      </c>
      <c r="M18" s="249">
        <f>K18/K15</f>
        <v>6.437288061414069E-2</v>
      </c>
      <c r="N18" s="221">
        <f>L18/L15</f>
        <v>7.7241935552411531E-2</v>
      </c>
      <c r="O18" s="208">
        <f t="shared" si="1"/>
        <v>0.19785021040583164</v>
      </c>
      <c r="Q18" s="193">
        <f t="shared" si="2"/>
        <v>0.73008909825073742</v>
      </c>
      <c r="R18" s="194">
        <f t="shared" si="3"/>
        <v>0.76273762259355293</v>
      </c>
      <c r="S18" s="186">
        <f t="shared" si="4"/>
        <v>4.4718547943038721E-2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131</v>
      </c>
    </row>
    <row r="3" spans="1:16" ht="8.25" customHeight="1" thickBot="1" x14ac:dyDescent="0.3"/>
    <row r="4" spans="1:16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6" x14ac:dyDescent="0.25">
      <c r="A5" s="378"/>
      <c r="B5" s="368" t="s">
        <v>155</v>
      </c>
      <c r="C5" s="370"/>
      <c r="D5" s="368" t="str">
        <f>B5</f>
        <v>jan-jul</v>
      </c>
      <c r="E5" s="370"/>
      <c r="F5" s="131" t="s">
        <v>152</v>
      </c>
      <c r="H5" s="371" t="str">
        <f>B5</f>
        <v>jan-jul</v>
      </c>
      <c r="I5" s="370"/>
      <c r="J5" s="368" t="str">
        <f>B5</f>
        <v>jan-jul</v>
      </c>
      <c r="K5" s="369"/>
      <c r="L5" s="131" t="str">
        <f>F5</f>
        <v>2025/2024</v>
      </c>
      <c r="N5" s="371" t="str">
        <f>B5</f>
        <v>jan-jul</v>
      </c>
      <c r="O5" s="369"/>
      <c r="P5" s="131" t="str">
        <f>F5</f>
        <v>2025/2024</v>
      </c>
    </row>
    <row r="6" spans="1:16" ht="19.5" customHeight="1" thickBot="1" x14ac:dyDescent="0.3">
      <c r="A6" s="379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167</v>
      </c>
      <c r="B7" s="39">
        <v>157164.14000000004</v>
      </c>
      <c r="C7" s="147">
        <v>151232.04</v>
      </c>
      <c r="D7" s="247">
        <f>B7/$B$33</f>
        <v>9.4401345783195062E-2</v>
      </c>
      <c r="E7" s="246">
        <f>C7/$C$33</f>
        <v>8.8239135228230237E-2</v>
      </c>
      <c r="F7" s="52">
        <f>(C7-B7)/B7</f>
        <v>-3.7744615279287207E-2</v>
      </c>
      <c r="H7" s="39">
        <v>46133.802999999978</v>
      </c>
      <c r="I7" s="147">
        <v>45245.771000000015</v>
      </c>
      <c r="J7" s="247">
        <f>H7/$H$33</f>
        <v>0.12347591544531052</v>
      </c>
      <c r="K7" s="246">
        <f>I7/$I$33</f>
        <v>0.12130778746664035</v>
      </c>
      <c r="L7" s="52">
        <f>(I7-H7)/H7</f>
        <v>-1.9249052587317877E-2</v>
      </c>
      <c r="N7" s="27">
        <f t="shared" ref="N7:N33" si="0">(H7/B7)*10</f>
        <v>2.9353899051017596</v>
      </c>
      <c r="O7" s="151">
        <f t="shared" ref="O7:O33" si="1">(I7/C7)*10</f>
        <v>2.9918111929191733</v>
      </c>
      <c r="P7" s="61">
        <f>(O7-N7)/N7</f>
        <v>1.9221053979695351E-2</v>
      </c>
    </row>
    <row r="8" spans="1:16" ht="20.100000000000001" customHeight="1" x14ac:dyDescent="0.25">
      <c r="A8" s="8" t="s">
        <v>166</v>
      </c>
      <c r="B8" s="19">
        <v>124402.42999999996</v>
      </c>
      <c r="C8" s="140">
        <v>121320.12000000001</v>
      </c>
      <c r="D8" s="247">
        <f t="shared" ref="D8:D32" si="2">B8/$B$33</f>
        <v>7.4722877691435929E-2</v>
      </c>
      <c r="E8" s="215">
        <f t="shared" ref="E8:E32" si="3">C8/$C$33</f>
        <v>7.0786471402390125E-2</v>
      </c>
      <c r="F8" s="52">
        <f t="shared" ref="F8:F33" si="4">(C8-B8)/B8</f>
        <v>-2.4776927588954292E-2</v>
      </c>
      <c r="H8" s="19">
        <v>38807.579999999994</v>
      </c>
      <c r="I8" s="140">
        <v>36057.168000000005</v>
      </c>
      <c r="J8" s="247">
        <f t="shared" ref="J8:J32" si="5">H8/$H$33</f>
        <v>0.10386747146592544</v>
      </c>
      <c r="K8" s="215">
        <f t="shared" ref="K8:K32" si="6">I8/$I$33</f>
        <v>9.6672355796367015E-2</v>
      </c>
      <c r="L8" s="52">
        <f t="shared" ref="L8:L33" si="7">(I8-H8)/H8</f>
        <v>-7.0873061396768106E-2</v>
      </c>
      <c r="N8" s="27">
        <f t="shared" si="0"/>
        <v>3.1195194499014214</v>
      </c>
      <c r="O8" s="152">
        <f t="shared" si="1"/>
        <v>2.9720682768859774</v>
      </c>
      <c r="P8" s="52">
        <f t="shared" ref="P8:P71" si="8">(O8-N8)/N8</f>
        <v>-4.7267271572903162E-2</v>
      </c>
    </row>
    <row r="9" spans="1:16" ht="20.100000000000001" customHeight="1" x14ac:dyDescent="0.25">
      <c r="A9" s="8" t="s">
        <v>169</v>
      </c>
      <c r="B9" s="19">
        <v>196707.24999999994</v>
      </c>
      <c r="C9" s="140">
        <v>228467.87999999998</v>
      </c>
      <c r="D9" s="247">
        <f t="shared" si="2"/>
        <v>0.11815309220863859</v>
      </c>
      <c r="E9" s="215">
        <f t="shared" si="3"/>
        <v>0.13330381682761849</v>
      </c>
      <c r="F9" s="52">
        <f t="shared" si="4"/>
        <v>0.16146141029372352</v>
      </c>
      <c r="H9" s="19">
        <v>21535.960000000003</v>
      </c>
      <c r="I9" s="140">
        <v>28297.357999999993</v>
      </c>
      <c r="J9" s="247">
        <f t="shared" si="5"/>
        <v>5.7640432894586882E-2</v>
      </c>
      <c r="K9" s="215">
        <f t="shared" si="6"/>
        <v>7.5867640538856834E-2</v>
      </c>
      <c r="L9" s="52">
        <f t="shared" si="7"/>
        <v>0.31395851403884428</v>
      </c>
      <c r="N9" s="27">
        <f t="shared" si="0"/>
        <v>1.0948228903611843</v>
      </c>
      <c r="O9" s="152">
        <f t="shared" si="1"/>
        <v>1.238570515907969</v>
      </c>
      <c r="P9" s="52">
        <f t="shared" si="8"/>
        <v>0.1312976069575619</v>
      </c>
    </row>
    <row r="10" spans="1:16" ht="20.100000000000001" customHeight="1" x14ac:dyDescent="0.25">
      <c r="A10" s="8" t="s">
        <v>168</v>
      </c>
      <c r="B10" s="19">
        <v>99341.73000000004</v>
      </c>
      <c r="C10" s="140">
        <v>95420.12999999999</v>
      </c>
      <c r="D10" s="247">
        <f t="shared" si="2"/>
        <v>5.9670055805547011E-2</v>
      </c>
      <c r="E10" s="215">
        <f t="shared" si="3"/>
        <v>5.5674642453843161E-2</v>
      </c>
      <c r="F10" s="52">
        <f t="shared" si="4"/>
        <v>-3.9475857728671002E-2</v>
      </c>
      <c r="H10" s="19">
        <v>28266.513999999985</v>
      </c>
      <c r="I10" s="140">
        <v>27258.35</v>
      </c>
      <c r="J10" s="247">
        <f t="shared" si="5"/>
        <v>7.5654584396558117E-2</v>
      </c>
      <c r="K10" s="215">
        <f t="shared" si="6"/>
        <v>7.3081971097172696E-2</v>
      </c>
      <c r="L10" s="52">
        <f t="shared" si="7"/>
        <v>-3.5666371877338204E-2</v>
      </c>
      <c r="N10" s="27">
        <f t="shared" si="0"/>
        <v>2.8453816940776022</v>
      </c>
      <c r="O10" s="152">
        <f t="shared" si="1"/>
        <v>2.8566666174108128</v>
      </c>
      <c r="P10" s="52">
        <f t="shared" si="8"/>
        <v>3.9660490389388349E-3</v>
      </c>
    </row>
    <row r="11" spans="1:16" ht="20.100000000000001" customHeight="1" x14ac:dyDescent="0.25">
      <c r="A11" s="8" t="s">
        <v>170</v>
      </c>
      <c r="B11" s="19">
        <v>63478.699999999983</v>
      </c>
      <c r="C11" s="140">
        <v>66909.900000000009</v>
      </c>
      <c r="D11" s="247">
        <f t="shared" si="2"/>
        <v>3.8128765942203491E-2</v>
      </c>
      <c r="E11" s="215">
        <f t="shared" si="3"/>
        <v>3.903982062403815E-2</v>
      </c>
      <c r="F11" s="52">
        <f t="shared" si="4"/>
        <v>5.4052776758188606E-2</v>
      </c>
      <c r="H11" s="19">
        <v>23079.625000000004</v>
      </c>
      <c r="I11" s="140">
        <v>23858.860999999983</v>
      </c>
      <c r="J11" s="247">
        <f t="shared" si="5"/>
        <v>6.1772011837165831E-2</v>
      </c>
      <c r="K11" s="215">
        <f t="shared" si="6"/>
        <v>6.3967649913272806E-2</v>
      </c>
      <c r="L11" s="52">
        <f t="shared" si="7"/>
        <v>3.3762940255744139E-2</v>
      </c>
      <c r="N11" s="27">
        <f t="shared" si="0"/>
        <v>3.6358061838065381</v>
      </c>
      <c r="O11" s="152">
        <f t="shared" si="1"/>
        <v>3.5658192584355946</v>
      </c>
      <c r="P11" s="52">
        <f t="shared" si="8"/>
        <v>-1.924935539266566E-2</v>
      </c>
    </row>
    <row r="12" spans="1:16" ht="20.100000000000001" customHeight="1" x14ac:dyDescent="0.25">
      <c r="A12" s="8" t="s">
        <v>173</v>
      </c>
      <c r="B12" s="19">
        <v>88871.520000000019</v>
      </c>
      <c r="C12" s="140">
        <v>91189.729999999967</v>
      </c>
      <c r="D12" s="247">
        <f t="shared" si="2"/>
        <v>5.338107719609661E-2</v>
      </c>
      <c r="E12" s="215">
        <f t="shared" si="3"/>
        <v>5.3206337208013592E-2</v>
      </c>
      <c r="F12" s="52">
        <f t="shared" si="4"/>
        <v>2.6084959501085924E-2</v>
      </c>
      <c r="H12" s="19">
        <v>19754.357000000011</v>
      </c>
      <c r="I12" s="140">
        <v>21097.464999999997</v>
      </c>
      <c r="J12" s="247">
        <f t="shared" si="5"/>
        <v>5.2872019126809909E-2</v>
      </c>
      <c r="K12" s="215">
        <f t="shared" si="6"/>
        <v>5.6564110716665263E-2</v>
      </c>
      <c r="L12" s="52">
        <f t="shared" si="7"/>
        <v>6.79904691405539E-2</v>
      </c>
      <c r="N12" s="27">
        <f t="shared" si="0"/>
        <v>2.2227994975218164</v>
      </c>
      <c r="O12" s="152">
        <f t="shared" si="1"/>
        <v>2.3135790620281478</v>
      </c>
      <c r="P12" s="52">
        <f t="shared" si="8"/>
        <v>4.0840194811786176E-2</v>
      </c>
    </row>
    <row r="13" spans="1:16" ht="20.100000000000001" customHeight="1" x14ac:dyDescent="0.25">
      <c r="A13" s="8" t="s">
        <v>171</v>
      </c>
      <c r="B13" s="19">
        <v>107604.70999999999</v>
      </c>
      <c r="C13" s="140">
        <v>109459.88999999996</v>
      </c>
      <c r="D13" s="247">
        <f t="shared" si="2"/>
        <v>6.463325181310714E-2</v>
      </c>
      <c r="E13" s="215">
        <f t="shared" si="3"/>
        <v>6.3866400504662912E-2</v>
      </c>
      <c r="F13" s="52">
        <f t="shared" si="4"/>
        <v>1.7240695133140214E-2</v>
      </c>
      <c r="H13" s="19">
        <v>19536.555000000008</v>
      </c>
      <c r="I13" s="140">
        <v>20280.748</v>
      </c>
      <c r="J13" s="247">
        <f t="shared" si="5"/>
        <v>5.22890777782326E-2</v>
      </c>
      <c r="K13" s="215">
        <f t="shared" si="6"/>
        <v>5.4374422485771998E-2</v>
      </c>
      <c r="L13" s="52">
        <f t="shared" si="7"/>
        <v>3.8092335112305711E-2</v>
      </c>
      <c r="N13" s="27">
        <f t="shared" si="0"/>
        <v>1.815585488776468</v>
      </c>
      <c r="O13" s="152">
        <f t="shared" si="1"/>
        <v>1.8528017888561743</v>
      </c>
      <c r="P13" s="52">
        <f t="shared" si="8"/>
        <v>2.0498236139123684E-2</v>
      </c>
    </row>
    <row r="14" spans="1:16" ht="20.100000000000001" customHeight="1" x14ac:dyDescent="0.25">
      <c r="A14" s="8" t="s">
        <v>165</v>
      </c>
      <c r="B14" s="19">
        <v>86847.129999999946</v>
      </c>
      <c r="C14" s="140">
        <v>92817.899999999951</v>
      </c>
      <c r="D14" s="247">
        <f t="shared" si="2"/>
        <v>5.2165118260489231E-2</v>
      </c>
      <c r="E14" s="215">
        <f t="shared" si="3"/>
        <v>5.415632315546591E-2</v>
      </c>
      <c r="F14" s="52">
        <f t="shared" si="4"/>
        <v>6.8750343275592499E-2</v>
      </c>
      <c r="H14" s="19">
        <v>16418.194</v>
      </c>
      <c r="I14" s="140">
        <v>17446.646999999997</v>
      </c>
      <c r="J14" s="247">
        <f t="shared" si="5"/>
        <v>4.3942866234303414E-2</v>
      </c>
      <c r="K14" s="215">
        <f t="shared" si="6"/>
        <v>4.6775954956795797E-2</v>
      </c>
      <c r="L14" s="52">
        <f t="shared" si="7"/>
        <v>6.2641055404753884E-2</v>
      </c>
      <c r="N14" s="27">
        <f t="shared" si="0"/>
        <v>1.890470531380831</v>
      </c>
      <c r="O14" s="152">
        <f t="shared" si="1"/>
        <v>1.8796640518693062</v>
      </c>
      <c r="P14" s="52">
        <f t="shared" si="8"/>
        <v>-5.7162909086086473E-3</v>
      </c>
    </row>
    <row r="15" spans="1:16" ht="20.100000000000001" customHeight="1" x14ac:dyDescent="0.25">
      <c r="A15" s="8" t="s">
        <v>176</v>
      </c>
      <c r="B15" s="19">
        <v>74343.989999999976</v>
      </c>
      <c r="C15" s="140">
        <v>74229.010000000009</v>
      </c>
      <c r="D15" s="247">
        <f t="shared" si="2"/>
        <v>4.4655051126118159E-2</v>
      </c>
      <c r="E15" s="215">
        <f t="shared" si="3"/>
        <v>4.3310290936018944E-2</v>
      </c>
      <c r="F15" s="52">
        <f t="shared" si="4"/>
        <v>-1.5465944187279545E-3</v>
      </c>
      <c r="H15" s="19">
        <v>23882.207999999991</v>
      </c>
      <c r="I15" s="140">
        <v>15604.107999999993</v>
      </c>
      <c r="J15" s="247">
        <f t="shared" si="5"/>
        <v>6.392010421632309E-2</v>
      </c>
      <c r="K15" s="215">
        <f t="shared" si="6"/>
        <v>4.183595007963288E-2</v>
      </c>
      <c r="L15" s="52">
        <f t="shared" si="7"/>
        <v>-0.34662205437621185</v>
      </c>
      <c r="N15" s="27">
        <f t="shared" si="0"/>
        <v>3.2123925552018395</v>
      </c>
      <c r="O15" s="152">
        <f t="shared" si="1"/>
        <v>2.1021576335182148</v>
      </c>
      <c r="P15" s="52">
        <f t="shared" si="8"/>
        <v>-0.34560997842116681</v>
      </c>
    </row>
    <row r="16" spans="1:16" ht="20.100000000000001" customHeight="1" x14ac:dyDescent="0.25">
      <c r="A16" s="8" t="s">
        <v>175</v>
      </c>
      <c r="B16" s="19">
        <v>140911.46999999994</v>
      </c>
      <c r="C16" s="140">
        <v>162999.38000000003</v>
      </c>
      <c r="D16" s="247">
        <f t="shared" si="2"/>
        <v>8.4639106632647301E-2</v>
      </c>
      <c r="E16" s="215">
        <f t="shared" si="3"/>
        <v>9.5105007734721358E-2</v>
      </c>
      <c r="F16" s="52">
        <f t="shared" si="4"/>
        <v>0.15675026312620327</v>
      </c>
      <c r="H16" s="19">
        <v>12644.364000000001</v>
      </c>
      <c r="I16" s="140">
        <v>15513.358000000002</v>
      </c>
      <c r="J16" s="247">
        <f t="shared" si="5"/>
        <v>3.3842309079174099E-2</v>
      </c>
      <c r="K16" s="215">
        <f t="shared" si="6"/>
        <v>4.1592641556664034E-2</v>
      </c>
      <c r="L16" s="52">
        <f t="shared" si="7"/>
        <v>0.22689903580757406</v>
      </c>
      <c r="N16" s="27">
        <f t="shared" si="0"/>
        <v>0.89732681094023115</v>
      </c>
      <c r="O16" s="152">
        <f t="shared" si="1"/>
        <v>0.95174337472940074</v>
      </c>
      <c r="P16" s="52">
        <f t="shared" si="8"/>
        <v>6.0642971017606372E-2</v>
      </c>
    </row>
    <row r="17" spans="1:16" ht="20.100000000000001" customHeight="1" x14ac:dyDescent="0.25">
      <c r="A17" s="8" t="s">
        <v>177</v>
      </c>
      <c r="B17" s="19">
        <v>45898.959999999992</v>
      </c>
      <c r="C17" s="140">
        <v>42591.42000000002</v>
      </c>
      <c r="D17" s="247">
        <f t="shared" si="2"/>
        <v>2.7569416242464961E-2</v>
      </c>
      <c r="E17" s="215">
        <f t="shared" si="3"/>
        <v>2.4850752981592731E-2</v>
      </c>
      <c r="F17" s="52">
        <f t="shared" si="4"/>
        <v>-7.2061327751216417E-2</v>
      </c>
      <c r="H17" s="19">
        <v>15017.099000000002</v>
      </c>
      <c r="I17" s="140">
        <v>14386.114000000003</v>
      </c>
      <c r="J17" s="247">
        <f t="shared" si="5"/>
        <v>4.0192872162692898E-2</v>
      </c>
      <c r="K17" s="215">
        <f t="shared" si="6"/>
        <v>3.8570403841341527E-2</v>
      </c>
      <c r="L17" s="52">
        <f t="shared" si="7"/>
        <v>-4.2017769210950712E-2</v>
      </c>
      <c r="N17" s="27">
        <f t="shared" si="0"/>
        <v>3.2717732602220191</v>
      </c>
      <c r="O17" s="152">
        <f t="shared" si="1"/>
        <v>3.3777023635276771</v>
      </c>
      <c r="P17" s="52">
        <f t="shared" si="8"/>
        <v>3.237666393131098E-2</v>
      </c>
    </row>
    <row r="18" spans="1:16" ht="20.100000000000001" customHeight="1" x14ac:dyDescent="0.25">
      <c r="A18" s="8" t="s">
        <v>178</v>
      </c>
      <c r="B18" s="19">
        <v>55876.650000000009</v>
      </c>
      <c r="C18" s="140">
        <v>53515.63</v>
      </c>
      <c r="D18" s="247">
        <f t="shared" si="2"/>
        <v>3.3562560504301842E-2</v>
      </c>
      <c r="E18" s="215">
        <f t="shared" si="3"/>
        <v>3.1224685671065035E-2</v>
      </c>
      <c r="F18" s="52">
        <f t="shared" si="4"/>
        <v>-4.2254143725509868E-2</v>
      </c>
      <c r="H18" s="19">
        <v>13033.121999999996</v>
      </c>
      <c r="I18" s="140">
        <v>12352.808999999996</v>
      </c>
      <c r="J18" s="247">
        <f t="shared" si="5"/>
        <v>3.4882809684265929E-2</v>
      </c>
      <c r="K18" s="215">
        <f t="shared" si="6"/>
        <v>3.3118938978584346E-2</v>
      </c>
      <c r="L18" s="52">
        <f t="shared" si="7"/>
        <v>-5.2198774783202395E-2</v>
      </c>
      <c r="N18" s="27">
        <f t="shared" si="0"/>
        <v>2.3324809200265215</v>
      </c>
      <c r="O18" s="152">
        <f t="shared" si="1"/>
        <v>2.3082619040456023</v>
      </c>
      <c r="P18" s="52">
        <f t="shared" si="8"/>
        <v>-1.0383371530706396E-2</v>
      </c>
    </row>
    <row r="19" spans="1:16" ht="20.100000000000001" customHeight="1" x14ac:dyDescent="0.25">
      <c r="A19" s="8" t="s">
        <v>172</v>
      </c>
      <c r="B19" s="19">
        <v>39290.899999999994</v>
      </c>
      <c r="C19" s="140">
        <v>27625.590000000004</v>
      </c>
      <c r="D19" s="247">
        <f t="shared" si="2"/>
        <v>2.36002553574431E-2</v>
      </c>
      <c r="E19" s="215">
        <f t="shared" si="3"/>
        <v>1.6118662234336355E-2</v>
      </c>
      <c r="F19" s="52">
        <f t="shared" si="4"/>
        <v>-0.29689597336787887</v>
      </c>
      <c r="H19" s="19">
        <v>9348.3630000000048</v>
      </c>
      <c r="I19" s="140">
        <v>7609.8800000000019</v>
      </c>
      <c r="J19" s="247">
        <f t="shared" si="5"/>
        <v>2.502064872779013E-2</v>
      </c>
      <c r="K19" s="215">
        <f t="shared" si="6"/>
        <v>2.0402740085623407E-2</v>
      </c>
      <c r="L19" s="52">
        <f t="shared" si="7"/>
        <v>-0.18596656976200027</v>
      </c>
      <c r="N19" s="27">
        <f t="shared" si="0"/>
        <v>2.379269245550498</v>
      </c>
      <c r="O19" s="152">
        <f t="shared" si="1"/>
        <v>2.7546488599881491</v>
      </c>
      <c r="P19" s="52">
        <f t="shared" si="8"/>
        <v>0.15777096902322146</v>
      </c>
    </row>
    <row r="20" spans="1:16" ht="20.100000000000001" customHeight="1" x14ac:dyDescent="0.25">
      <c r="A20" s="8" t="s">
        <v>174</v>
      </c>
      <c r="B20" s="19">
        <v>20177.480000000003</v>
      </c>
      <c r="C20" s="140">
        <v>26846.440000000002</v>
      </c>
      <c r="D20" s="247">
        <f t="shared" si="2"/>
        <v>1.2119693885090469E-2</v>
      </c>
      <c r="E20" s="215">
        <f t="shared" si="3"/>
        <v>1.5664052733511822E-2</v>
      </c>
      <c r="F20" s="52">
        <f t="shared" si="4"/>
        <v>0.33051500980300802</v>
      </c>
      <c r="H20" s="19">
        <v>5403.1019999999999</v>
      </c>
      <c r="I20" s="140">
        <v>6971.0759999999991</v>
      </c>
      <c r="J20" s="247">
        <f t="shared" si="5"/>
        <v>1.4461260991086914E-2</v>
      </c>
      <c r="K20" s="215">
        <f t="shared" si="6"/>
        <v>1.8690051846432167E-2</v>
      </c>
      <c r="L20" s="52">
        <f t="shared" si="7"/>
        <v>0.29019885243698884</v>
      </c>
      <c r="N20" s="27">
        <f t="shared" si="0"/>
        <v>2.6777883065675194</v>
      </c>
      <c r="O20" s="152">
        <f t="shared" si="1"/>
        <v>2.5966481961854155</v>
      </c>
      <c r="P20" s="52">
        <f t="shared" si="8"/>
        <v>-3.0301166893253059E-2</v>
      </c>
    </row>
    <row r="21" spans="1:16" ht="20.100000000000001" customHeight="1" x14ac:dyDescent="0.25">
      <c r="A21" s="8" t="s">
        <v>181</v>
      </c>
      <c r="B21" s="19">
        <v>21444.329999999976</v>
      </c>
      <c r="C21" s="140">
        <v>21468.479999999992</v>
      </c>
      <c r="D21" s="247">
        <f t="shared" si="2"/>
        <v>1.2880633021113726E-2</v>
      </c>
      <c r="E21" s="215">
        <f t="shared" si="3"/>
        <v>1.252618234776543E-2</v>
      </c>
      <c r="F21" s="52">
        <f t="shared" si="4"/>
        <v>1.1261718132492848E-3</v>
      </c>
      <c r="H21" s="19">
        <v>6580.8490000000002</v>
      </c>
      <c r="I21" s="140">
        <v>6900.0040000000017</v>
      </c>
      <c r="J21" s="247">
        <f t="shared" si="5"/>
        <v>1.7613469990374664E-2</v>
      </c>
      <c r="K21" s="215">
        <f t="shared" si="6"/>
        <v>1.8499501726934174E-2</v>
      </c>
      <c r="L21" s="52">
        <f t="shared" si="7"/>
        <v>4.8497541882514178E-2</v>
      </c>
      <c r="N21" s="27">
        <f t="shared" si="0"/>
        <v>3.0688060666852297</v>
      </c>
      <c r="O21" s="152">
        <f t="shared" si="1"/>
        <v>3.2140160831134779</v>
      </c>
      <c r="P21" s="52">
        <f t="shared" si="8"/>
        <v>4.7318081779307977E-2</v>
      </c>
    </row>
    <row r="22" spans="1:16" ht="20.100000000000001" customHeight="1" x14ac:dyDescent="0.25">
      <c r="A22" s="8" t="s">
        <v>183</v>
      </c>
      <c r="B22" s="19">
        <v>32941.189999999988</v>
      </c>
      <c r="C22" s="140">
        <v>27871.37</v>
      </c>
      <c r="D22" s="247">
        <f t="shared" si="2"/>
        <v>1.9786273558967876E-2</v>
      </c>
      <c r="E22" s="215">
        <f t="shared" si="3"/>
        <v>1.6262067128275458E-2</v>
      </c>
      <c r="F22" s="52">
        <f t="shared" si="4"/>
        <v>-0.15390518678894086</v>
      </c>
      <c r="H22" s="19">
        <v>7147.3470000000016</v>
      </c>
      <c r="I22" s="140">
        <v>5991.83</v>
      </c>
      <c r="J22" s="247">
        <f t="shared" si="5"/>
        <v>1.9129687050302234E-2</v>
      </c>
      <c r="K22" s="215">
        <f t="shared" si="6"/>
        <v>1.606460944551568E-2</v>
      </c>
      <c r="L22" s="52">
        <f t="shared" si="7"/>
        <v>-0.16167075699556793</v>
      </c>
      <c r="N22" s="27">
        <f t="shared" si="0"/>
        <v>2.169729448146835</v>
      </c>
      <c r="O22" s="152">
        <f t="shared" si="1"/>
        <v>2.1498153840302789</v>
      </c>
      <c r="P22" s="52">
        <f t="shared" si="8"/>
        <v>-9.1781323858440723E-3</v>
      </c>
    </row>
    <row r="23" spans="1:16" ht="20.100000000000001" customHeight="1" x14ac:dyDescent="0.25">
      <c r="A23" s="8" t="s">
        <v>182</v>
      </c>
      <c r="B23" s="19">
        <v>24151.550000000003</v>
      </c>
      <c r="C23" s="140">
        <v>27820.930000000004</v>
      </c>
      <c r="D23" s="247">
        <f t="shared" si="2"/>
        <v>1.4506736859630475E-2</v>
      </c>
      <c r="E23" s="215">
        <f t="shared" si="3"/>
        <v>1.6232636975902246E-2</v>
      </c>
      <c r="F23" s="52">
        <f t="shared" si="4"/>
        <v>0.15193144953429494</v>
      </c>
      <c r="H23" s="19">
        <v>5376.1849999999995</v>
      </c>
      <c r="I23" s="140">
        <v>5671.1129999999994</v>
      </c>
      <c r="J23" s="247">
        <f t="shared" si="5"/>
        <v>1.4389218345566416E-2</v>
      </c>
      <c r="K23" s="215">
        <f t="shared" si="6"/>
        <v>1.520473969828696E-2</v>
      </c>
      <c r="L23" s="52">
        <f t="shared" si="7"/>
        <v>5.4858231255062818E-2</v>
      </c>
      <c r="N23" s="27">
        <f t="shared" si="0"/>
        <v>2.2260206901834452</v>
      </c>
      <c r="O23" s="152">
        <f t="shared" si="1"/>
        <v>2.0384340135286632</v>
      </c>
      <c r="P23" s="52">
        <f t="shared" si="8"/>
        <v>-8.4269960958594278E-2</v>
      </c>
    </row>
    <row r="24" spans="1:16" ht="20.100000000000001" customHeight="1" x14ac:dyDescent="0.25">
      <c r="A24" s="8" t="s">
        <v>186</v>
      </c>
      <c r="B24" s="19">
        <v>54370.950000000004</v>
      </c>
      <c r="C24" s="140">
        <v>53272.569999999985</v>
      </c>
      <c r="D24" s="247">
        <f t="shared" si="2"/>
        <v>3.2658155044215612E-2</v>
      </c>
      <c r="E24" s="215">
        <f t="shared" si="3"/>
        <v>3.1082867811512427E-2</v>
      </c>
      <c r="F24" s="52">
        <f t="shared" si="4"/>
        <v>-2.0201596624668489E-2</v>
      </c>
      <c r="H24" s="19">
        <v>4263.7909999999983</v>
      </c>
      <c r="I24" s="140">
        <v>4141.4210000000012</v>
      </c>
      <c r="J24" s="247">
        <f t="shared" si="5"/>
        <v>1.1411924939127087E-2</v>
      </c>
      <c r="K24" s="215">
        <f t="shared" si="6"/>
        <v>1.1103504424267212E-2</v>
      </c>
      <c r="L24" s="52">
        <f t="shared" si="7"/>
        <v>-2.8699811974835822E-2</v>
      </c>
      <c r="N24" s="27">
        <f t="shared" si="0"/>
        <v>0.78420388093274029</v>
      </c>
      <c r="O24" s="152">
        <f t="shared" si="1"/>
        <v>0.77740214147731235</v>
      </c>
      <c r="P24" s="52">
        <f t="shared" si="8"/>
        <v>-8.6734325356027132E-3</v>
      </c>
    </row>
    <row r="25" spans="1:16" ht="20.100000000000001" customHeight="1" x14ac:dyDescent="0.25">
      <c r="A25" s="8" t="s">
        <v>179</v>
      </c>
      <c r="B25" s="19">
        <v>17954.149999999994</v>
      </c>
      <c r="C25" s="140">
        <v>17562.939999999995</v>
      </c>
      <c r="D25" s="247">
        <f t="shared" si="2"/>
        <v>1.0784240745970109E-2</v>
      </c>
      <c r="E25" s="215">
        <f t="shared" si="3"/>
        <v>1.0247422686788417E-2</v>
      </c>
      <c r="F25" s="52">
        <f t="shared" si="4"/>
        <v>-2.1789391310644016E-2</v>
      </c>
      <c r="H25" s="19">
        <v>3894.5300000000007</v>
      </c>
      <c r="I25" s="140">
        <v>3918.942</v>
      </c>
      <c r="J25" s="247">
        <f t="shared" si="5"/>
        <v>1.0423607543891959E-2</v>
      </c>
      <c r="K25" s="215">
        <f t="shared" si="6"/>
        <v>1.0507019169373648E-2</v>
      </c>
      <c r="L25" s="52">
        <f t="shared" si="7"/>
        <v>6.2682788423761909E-3</v>
      </c>
      <c r="N25" s="27">
        <f t="shared" si="0"/>
        <v>2.1691530927390055</v>
      </c>
      <c r="O25" s="152">
        <f t="shared" si="1"/>
        <v>2.231370146456118</v>
      </c>
      <c r="P25" s="52">
        <f t="shared" si="8"/>
        <v>2.8682647585076888E-2</v>
      </c>
    </row>
    <row r="26" spans="1:16" ht="20.100000000000001" customHeight="1" x14ac:dyDescent="0.25">
      <c r="A26" s="8" t="s">
        <v>187</v>
      </c>
      <c r="B26" s="19">
        <v>13166.359999999997</v>
      </c>
      <c r="C26" s="140">
        <v>17112.629999999997</v>
      </c>
      <c r="D26" s="247">
        <f t="shared" si="2"/>
        <v>7.9084332028033083E-3</v>
      </c>
      <c r="E26" s="215">
        <f t="shared" si="3"/>
        <v>9.9846809755437353E-3</v>
      </c>
      <c r="F26" s="52">
        <f t="shared" si="4"/>
        <v>0.29972368976695163</v>
      </c>
      <c r="H26" s="19">
        <v>2620.5679999999998</v>
      </c>
      <c r="I26" s="140">
        <v>3395.7140000000004</v>
      </c>
      <c r="J26" s="247">
        <f t="shared" si="5"/>
        <v>7.013881617058247E-3</v>
      </c>
      <c r="K26" s="215">
        <f t="shared" si="6"/>
        <v>9.1042000855614796E-3</v>
      </c>
      <c r="L26" s="52">
        <f t="shared" si="7"/>
        <v>0.29579312576510158</v>
      </c>
      <c r="N26" s="27">
        <f t="shared" si="0"/>
        <v>1.9903511676727663</v>
      </c>
      <c r="O26" s="152">
        <f t="shared" si="1"/>
        <v>1.9843320401364379</v>
      </c>
      <c r="P26" s="52">
        <f t="shared" si="8"/>
        <v>-3.024153543400231E-3</v>
      </c>
    </row>
    <row r="27" spans="1:16" ht="20.100000000000001" customHeight="1" x14ac:dyDescent="0.25">
      <c r="A27" s="8" t="s">
        <v>185</v>
      </c>
      <c r="B27" s="19">
        <v>9592.9100000000017</v>
      </c>
      <c r="C27" s="140">
        <v>9989.7500000000018</v>
      </c>
      <c r="D27" s="247">
        <f t="shared" si="2"/>
        <v>5.7620244285819253E-3</v>
      </c>
      <c r="E27" s="215">
        <f t="shared" si="3"/>
        <v>5.8287046921155937E-3</v>
      </c>
      <c r="F27" s="52">
        <f t="shared" si="4"/>
        <v>4.1368052030093069E-2</v>
      </c>
      <c r="H27" s="19">
        <v>2861.3429999999994</v>
      </c>
      <c r="I27" s="140">
        <v>3295.4780000000001</v>
      </c>
      <c r="J27" s="247">
        <f t="shared" si="5"/>
        <v>7.6583095984528136E-3</v>
      </c>
      <c r="K27" s="215">
        <f t="shared" si="6"/>
        <v>8.8354587840925262E-3</v>
      </c>
      <c r="L27" s="52">
        <f t="shared" si="7"/>
        <v>0.1517242078282823</v>
      </c>
      <c r="N27" s="27">
        <f t="shared" si="0"/>
        <v>2.982768523836874</v>
      </c>
      <c r="O27" s="152">
        <f t="shared" si="1"/>
        <v>3.2988593308140839</v>
      </c>
      <c r="P27" s="52">
        <f t="shared" si="8"/>
        <v>0.1059722886476647</v>
      </c>
    </row>
    <row r="28" spans="1:16" ht="20.100000000000001" customHeight="1" x14ac:dyDescent="0.25">
      <c r="A28" s="8" t="s">
        <v>180</v>
      </c>
      <c r="B28" s="19">
        <v>1458.77</v>
      </c>
      <c r="C28" s="140">
        <v>1578.6999999999998</v>
      </c>
      <c r="D28" s="247">
        <f t="shared" si="2"/>
        <v>8.7621674504216682E-4</v>
      </c>
      <c r="E28" s="215">
        <f t="shared" si="3"/>
        <v>9.2112175954782492E-4</v>
      </c>
      <c r="F28" s="52">
        <f t="shared" si="4"/>
        <v>8.2213097335426311E-2</v>
      </c>
      <c r="H28" s="19">
        <v>2919.2000000000012</v>
      </c>
      <c r="I28" s="140">
        <v>3227.6809999999982</v>
      </c>
      <c r="J28" s="247">
        <f t="shared" si="5"/>
        <v>7.8131623436279631E-3</v>
      </c>
      <c r="K28" s="215">
        <f t="shared" si="6"/>
        <v>8.653689220106623E-3</v>
      </c>
      <c r="L28" s="52">
        <f t="shared" si="7"/>
        <v>0.10567312962455362</v>
      </c>
      <c r="N28" s="27">
        <f t="shared" si="0"/>
        <v>20.011379449810466</v>
      </c>
      <c r="O28" s="152">
        <f t="shared" si="1"/>
        <v>20.445182745296755</v>
      </c>
      <c r="P28" s="52">
        <f t="shared" si="8"/>
        <v>2.1677830685000458E-2</v>
      </c>
    </row>
    <row r="29" spans="1:16" ht="20.100000000000001" customHeight="1" x14ac:dyDescent="0.25">
      <c r="A29" s="8" t="s">
        <v>184</v>
      </c>
      <c r="B29" s="19">
        <v>12284.279999999997</v>
      </c>
      <c r="C29" s="140">
        <v>10391.249999999996</v>
      </c>
      <c r="D29" s="247">
        <f t="shared" si="2"/>
        <v>7.3786078934901236E-3</v>
      </c>
      <c r="E29" s="215">
        <f t="shared" si="3"/>
        <v>6.0629673046819115E-3</v>
      </c>
      <c r="F29" s="52">
        <f>(C29-B29)/B29</f>
        <v>-0.15410182770174574</v>
      </c>
      <c r="H29" s="19">
        <v>3726.032999999999</v>
      </c>
      <c r="I29" s="140">
        <v>3125.8049999999994</v>
      </c>
      <c r="J29" s="247">
        <f t="shared" si="5"/>
        <v>9.9726297364740729E-3</v>
      </c>
      <c r="K29" s="215">
        <f t="shared" si="6"/>
        <v>8.3805509381674938E-3</v>
      </c>
      <c r="L29" s="52">
        <f>(I29-H29)/H29</f>
        <v>-0.16109036071339136</v>
      </c>
      <c r="N29" s="27">
        <f t="shared" si="0"/>
        <v>3.0331716632965056</v>
      </c>
      <c r="O29" s="152">
        <f t="shared" si="1"/>
        <v>3.0081125947311445</v>
      </c>
      <c r="P29" s="52">
        <f>(O29-N29)/N29</f>
        <v>-8.2616717242196772E-3</v>
      </c>
    </row>
    <row r="30" spans="1:16" ht="20.100000000000001" customHeight="1" x14ac:dyDescent="0.25">
      <c r="A30" s="8" t="s">
        <v>191</v>
      </c>
      <c r="B30" s="19">
        <v>5916.17</v>
      </c>
      <c r="C30" s="140">
        <v>8780.2400000000034</v>
      </c>
      <c r="D30" s="247">
        <f t="shared" si="2"/>
        <v>3.5535740524661988E-3</v>
      </c>
      <c r="E30" s="215">
        <f t="shared" si="3"/>
        <v>5.1229936771091398E-3</v>
      </c>
      <c r="F30" s="52">
        <f t="shared" si="4"/>
        <v>0.48410880688012742</v>
      </c>
      <c r="H30" s="19">
        <v>1858.9260000000004</v>
      </c>
      <c r="I30" s="140">
        <v>2809.527</v>
      </c>
      <c r="J30" s="247">
        <f t="shared" si="5"/>
        <v>4.9753667521207703E-3</v>
      </c>
      <c r="K30" s="215">
        <f t="shared" si="6"/>
        <v>7.5325825301504439E-3</v>
      </c>
      <c r="L30" s="52">
        <f t="shared" si="7"/>
        <v>0.51137108201187109</v>
      </c>
      <c r="N30" s="27">
        <f t="shared" si="0"/>
        <v>3.1421105208268192</v>
      </c>
      <c r="O30" s="152">
        <f t="shared" si="1"/>
        <v>3.1998293896294392</v>
      </c>
      <c r="P30" s="52">
        <f t="shared" si="8"/>
        <v>1.8369458496142198E-2</v>
      </c>
    </row>
    <row r="31" spans="1:16" ht="20.100000000000001" customHeight="1" x14ac:dyDescent="0.25">
      <c r="A31" s="8" t="s">
        <v>188</v>
      </c>
      <c r="B31" s="19">
        <v>10605.170000000002</v>
      </c>
      <c r="C31" s="140">
        <v>9181.5799999999963</v>
      </c>
      <c r="D31" s="247">
        <f t="shared" si="2"/>
        <v>6.3700429389272045E-3</v>
      </c>
      <c r="E31" s="215">
        <f t="shared" si="3"/>
        <v>5.3571629347115455E-3</v>
      </c>
      <c r="F31" s="52">
        <f t="shared" si="4"/>
        <v>-0.13423547194434463</v>
      </c>
      <c r="H31" s="19">
        <v>3124.4250000000006</v>
      </c>
      <c r="I31" s="140">
        <v>2742.971</v>
      </c>
      <c r="J31" s="247">
        <f t="shared" si="5"/>
        <v>8.3624416811077674E-3</v>
      </c>
      <c r="K31" s="215">
        <f t="shared" si="6"/>
        <v>7.3541401934593591E-3</v>
      </c>
      <c r="L31" s="52">
        <f t="shared" si="7"/>
        <v>-0.12208774414492285</v>
      </c>
      <c r="N31" s="27">
        <f t="shared" si="0"/>
        <v>2.9461338196370264</v>
      </c>
      <c r="O31" s="152">
        <f t="shared" si="1"/>
        <v>2.9874716552053142</v>
      </c>
      <c r="P31" s="52">
        <f t="shared" si="8"/>
        <v>1.4031214499747608E-2</v>
      </c>
    </row>
    <row r="32" spans="1:16" ht="20.100000000000001" customHeight="1" thickBot="1" x14ac:dyDescent="0.3">
      <c r="A32" s="8" t="s">
        <v>17</v>
      </c>
      <c r="B32" s="19">
        <f>B33-SUM(B7:B31)</f>
        <v>160047.73999999953</v>
      </c>
      <c r="C32" s="140">
        <f>C33-SUM(C7:C31)</f>
        <v>164233.01</v>
      </c>
      <c r="D32" s="247">
        <f t="shared" si="2"/>
        <v>9.6133393060012617E-2</v>
      </c>
      <c r="E32" s="215">
        <f t="shared" si="3"/>
        <v>9.5824792010537507E-2</v>
      </c>
      <c r="F32" s="52">
        <f t="shared" si="4"/>
        <v>2.6150134953486358E-2</v>
      </c>
      <c r="H32" s="19">
        <f>H33-SUM(H7:H31)</f>
        <v>36391.880999999703</v>
      </c>
      <c r="I32" s="142">
        <f>I33-SUM(I7:I31)</f>
        <v>35783.036000000371</v>
      </c>
      <c r="J32" s="247">
        <f t="shared" si="5"/>
        <v>9.7401916361670157E-2</v>
      </c>
      <c r="K32" s="215">
        <f t="shared" si="6"/>
        <v>9.5937384424263306E-2</v>
      </c>
      <c r="L32" s="52">
        <f t="shared" si="7"/>
        <v>-1.6730242660425734E-2</v>
      </c>
      <c r="N32" s="27">
        <f t="shared" si="0"/>
        <v>2.273814113213958</v>
      </c>
      <c r="O32" s="152">
        <f t="shared" si="1"/>
        <v>2.1787968204443411</v>
      </c>
      <c r="P32" s="52">
        <f t="shared" si="8"/>
        <v>-4.1787625565976115E-2</v>
      </c>
    </row>
    <row r="33" spans="1:16" ht="26.25" customHeight="1" thickBot="1" x14ac:dyDescent="0.3">
      <c r="A33" s="12" t="s">
        <v>18</v>
      </c>
      <c r="B33" s="17">
        <v>1664850.629999999</v>
      </c>
      <c r="C33" s="145">
        <v>1713888.5099999998</v>
      </c>
      <c r="D33" s="243">
        <f>SUM(D7:D32)</f>
        <v>1.0000000000000002</v>
      </c>
      <c r="E33" s="244">
        <f>SUM(E7:E32)</f>
        <v>1</v>
      </c>
      <c r="F33" s="57">
        <f t="shared" si="4"/>
        <v>2.945482262273634E-2</v>
      </c>
      <c r="G33" s="1"/>
      <c r="H33" s="17">
        <v>373625.92399999971</v>
      </c>
      <c r="I33" s="145">
        <v>372983.23500000034</v>
      </c>
      <c r="J33" s="243">
        <f>SUM(J7:J32)</f>
        <v>0.99999999999999978</v>
      </c>
      <c r="K33" s="244">
        <f>SUM(K7:K32)</f>
        <v>0.99999999999999978</v>
      </c>
      <c r="L33" s="57">
        <f t="shared" si="7"/>
        <v>-1.7201402759177205E-3</v>
      </c>
      <c r="N33" s="29">
        <f t="shared" si="0"/>
        <v>2.2442008746454327</v>
      </c>
      <c r="O33" s="146">
        <f t="shared" si="1"/>
        <v>2.1762397776970941</v>
      </c>
      <c r="P33" s="57">
        <f t="shared" si="8"/>
        <v>-3.0282983005732934E-2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jan-jul</v>
      </c>
      <c r="C37" s="370"/>
      <c r="D37" s="368" t="str">
        <f>B37</f>
        <v>jan-jul</v>
      </c>
      <c r="E37" s="370"/>
      <c r="F37" s="131" t="str">
        <f>F5</f>
        <v>2025/2024</v>
      </c>
      <c r="H37" s="371" t="str">
        <f>B5</f>
        <v>jan-jul</v>
      </c>
      <c r="I37" s="370"/>
      <c r="J37" s="368" t="str">
        <f>H37</f>
        <v>jan-jul</v>
      </c>
      <c r="K37" s="369"/>
      <c r="L37" s="131" t="str">
        <f>F37</f>
        <v>2025/2024</v>
      </c>
      <c r="N37" s="371" t="str">
        <f>B5</f>
        <v>jan-jul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173</v>
      </c>
      <c r="B39" s="39">
        <v>88871.520000000019</v>
      </c>
      <c r="C39" s="147">
        <v>91189.729999999967</v>
      </c>
      <c r="D39" s="247">
        <f t="shared" ref="D39:D61" si="9">B39/$B$62</f>
        <v>0.13333020479541258</v>
      </c>
      <c r="E39" s="246">
        <f t="shared" ref="E39:E61" si="10">C39/$C$62</f>
        <v>0.13198879213686635</v>
      </c>
      <c r="F39" s="52">
        <f>(C39-B39)/B39</f>
        <v>2.6084959501085924E-2</v>
      </c>
      <c r="H39" s="39">
        <v>19754.357000000011</v>
      </c>
      <c r="I39" s="147">
        <v>21097.464999999997</v>
      </c>
      <c r="J39" s="247">
        <f t="shared" ref="J39:J61" si="11">H39/$H$62</f>
        <v>0.15587155459686808</v>
      </c>
      <c r="K39" s="246">
        <f t="shared" ref="K39:K61" si="12">I39/$I$62</f>
        <v>0.16019237573990242</v>
      </c>
      <c r="L39" s="52">
        <f>(I39-H39)/H39</f>
        <v>6.79904691405539E-2</v>
      </c>
      <c r="N39" s="27">
        <f t="shared" ref="N39:N62" si="13">(H39/B39)*10</f>
        <v>2.2227994975218164</v>
      </c>
      <c r="O39" s="151">
        <f t="shared" ref="O39:O62" si="14">(I39/C39)*10</f>
        <v>2.3135790620281478</v>
      </c>
      <c r="P39" s="61">
        <f t="shared" si="8"/>
        <v>4.0840194811786176E-2</v>
      </c>
    </row>
    <row r="40" spans="1:16" ht="20.100000000000001" customHeight="1" x14ac:dyDescent="0.25">
      <c r="A40" s="38" t="s">
        <v>171</v>
      </c>
      <c r="B40" s="19">
        <v>107604.70999999999</v>
      </c>
      <c r="C40" s="140">
        <v>109459.88999999996</v>
      </c>
      <c r="D40" s="247">
        <f t="shared" si="9"/>
        <v>0.16143482210331248</v>
      </c>
      <c r="E40" s="215">
        <f t="shared" si="10"/>
        <v>0.15843317738230231</v>
      </c>
      <c r="F40" s="52">
        <f t="shared" ref="F40:F62" si="15">(C40-B40)/B40</f>
        <v>1.7240695133140214E-2</v>
      </c>
      <c r="H40" s="19">
        <v>19536.555000000008</v>
      </c>
      <c r="I40" s="140">
        <v>20280.748</v>
      </c>
      <c r="J40" s="247">
        <f t="shared" si="11"/>
        <v>0.15415299011338185</v>
      </c>
      <c r="K40" s="215">
        <f t="shared" si="12"/>
        <v>0.15399106972815335</v>
      </c>
      <c r="L40" s="52">
        <f t="shared" ref="L40:L62" si="16">(I40-H40)/H40</f>
        <v>3.8092335112305711E-2</v>
      </c>
      <c r="N40" s="27">
        <f t="shared" si="13"/>
        <v>1.815585488776468</v>
      </c>
      <c r="O40" s="152">
        <f t="shared" si="14"/>
        <v>1.8528017888561743</v>
      </c>
      <c r="P40" s="52">
        <f t="shared" si="8"/>
        <v>2.0498236139123684E-2</v>
      </c>
    </row>
    <row r="41" spans="1:16" ht="20.100000000000001" customHeight="1" x14ac:dyDescent="0.25">
      <c r="A41" s="38" t="s">
        <v>165</v>
      </c>
      <c r="B41" s="19">
        <v>86847.129999999946</v>
      </c>
      <c r="C41" s="140">
        <v>92817.899999999951</v>
      </c>
      <c r="D41" s="247">
        <f t="shared" si="9"/>
        <v>0.13029309759520047</v>
      </c>
      <c r="E41" s="215">
        <f t="shared" si="10"/>
        <v>0.13434541926684557</v>
      </c>
      <c r="F41" s="52">
        <f t="shared" si="15"/>
        <v>6.8750343275592499E-2</v>
      </c>
      <c r="H41" s="19">
        <v>16418.194</v>
      </c>
      <c r="I41" s="140">
        <v>17446.646999999997</v>
      </c>
      <c r="J41" s="247">
        <f t="shared" si="11"/>
        <v>0.12954759410559252</v>
      </c>
      <c r="K41" s="215">
        <f t="shared" si="12"/>
        <v>0.13247183164543425</v>
      </c>
      <c r="L41" s="52">
        <f t="shared" si="16"/>
        <v>6.2641055404753884E-2</v>
      </c>
      <c r="N41" s="27">
        <f t="shared" si="13"/>
        <v>1.890470531380831</v>
      </c>
      <c r="O41" s="152">
        <f t="shared" si="14"/>
        <v>1.8796640518693062</v>
      </c>
      <c r="P41" s="52">
        <f t="shared" si="8"/>
        <v>-5.7162909086086473E-3</v>
      </c>
    </row>
    <row r="42" spans="1:16" ht="20.100000000000001" customHeight="1" x14ac:dyDescent="0.25">
      <c r="A42" s="38" t="s">
        <v>175</v>
      </c>
      <c r="B42" s="19">
        <v>140911.46999999994</v>
      </c>
      <c r="C42" s="140">
        <v>162999.38000000003</v>
      </c>
      <c r="D42" s="247">
        <f t="shared" si="9"/>
        <v>0.21140355372702779</v>
      </c>
      <c r="E42" s="215">
        <f t="shared" si="10"/>
        <v>0.23592669136379835</v>
      </c>
      <c r="F42" s="52">
        <f t="shared" si="15"/>
        <v>0.15675026312620327</v>
      </c>
      <c r="H42" s="19">
        <v>12644.364000000001</v>
      </c>
      <c r="I42" s="140">
        <v>15513.358000000002</v>
      </c>
      <c r="J42" s="247">
        <f t="shared" si="11"/>
        <v>9.9770226566659306E-2</v>
      </c>
      <c r="K42" s="215">
        <f t="shared" si="12"/>
        <v>0.11779243021489177</v>
      </c>
      <c r="L42" s="52">
        <f t="shared" si="16"/>
        <v>0.22689903580757406</v>
      </c>
      <c r="N42" s="27">
        <f t="shared" si="13"/>
        <v>0.89732681094023115</v>
      </c>
      <c r="O42" s="152">
        <f t="shared" si="14"/>
        <v>0.95174337472940074</v>
      </c>
      <c r="P42" s="52">
        <f t="shared" si="8"/>
        <v>6.0642971017606372E-2</v>
      </c>
    </row>
    <row r="43" spans="1:16" ht="20.100000000000001" customHeight="1" x14ac:dyDescent="0.25">
      <c r="A43" s="38" t="s">
        <v>178</v>
      </c>
      <c r="B43" s="19">
        <v>55876.650000000009</v>
      </c>
      <c r="C43" s="140">
        <v>53515.63</v>
      </c>
      <c r="D43" s="247">
        <f t="shared" si="9"/>
        <v>8.3829388625080228E-2</v>
      </c>
      <c r="E43" s="215">
        <f t="shared" si="10"/>
        <v>7.7458978814209142E-2</v>
      </c>
      <c r="F43" s="52">
        <f t="shared" si="15"/>
        <v>-4.2254143725509868E-2</v>
      </c>
      <c r="H43" s="19">
        <v>13033.121999999996</v>
      </c>
      <c r="I43" s="140">
        <v>12352.808999999996</v>
      </c>
      <c r="J43" s="247">
        <f t="shared" si="11"/>
        <v>0.10283771764328449</v>
      </c>
      <c r="K43" s="215">
        <f t="shared" si="12"/>
        <v>9.3794482928221373E-2</v>
      </c>
      <c r="L43" s="52">
        <f t="shared" si="16"/>
        <v>-5.2198774783202395E-2</v>
      </c>
      <c r="N43" s="27">
        <f t="shared" si="13"/>
        <v>2.3324809200265215</v>
      </c>
      <c r="O43" s="152">
        <f t="shared" si="14"/>
        <v>2.3082619040456023</v>
      </c>
      <c r="P43" s="52">
        <f t="shared" si="8"/>
        <v>-1.0383371530706396E-2</v>
      </c>
    </row>
    <row r="44" spans="1:16" ht="20.100000000000001" customHeight="1" x14ac:dyDescent="0.25">
      <c r="A44" s="38" t="s">
        <v>172</v>
      </c>
      <c r="B44" s="19">
        <v>39290.899999999994</v>
      </c>
      <c r="C44" s="140">
        <v>27625.590000000004</v>
      </c>
      <c r="D44" s="247">
        <f t="shared" si="9"/>
        <v>5.8946485258675387E-2</v>
      </c>
      <c r="E44" s="215">
        <f t="shared" si="10"/>
        <v>3.9985514335532032E-2</v>
      </c>
      <c r="F44" s="52">
        <f t="shared" si="15"/>
        <v>-0.29689597336787887</v>
      </c>
      <c r="H44" s="19">
        <v>9348.3630000000048</v>
      </c>
      <c r="I44" s="140">
        <v>7609.8800000000019</v>
      </c>
      <c r="J44" s="247">
        <f t="shared" si="11"/>
        <v>7.3763163931169273E-2</v>
      </c>
      <c r="K44" s="215">
        <f t="shared" si="12"/>
        <v>5.7781575004180318E-2</v>
      </c>
      <c r="L44" s="52">
        <f t="shared" si="16"/>
        <v>-0.18596656976200027</v>
      </c>
      <c r="N44" s="27">
        <f t="shared" si="13"/>
        <v>2.379269245550498</v>
      </c>
      <c r="O44" s="152">
        <f t="shared" si="14"/>
        <v>2.7546488599881491</v>
      </c>
      <c r="P44" s="52">
        <f t="shared" si="8"/>
        <v>0.15777096902322146</v>
      </c>
    </row>
    <row r="45" spans="1:16" ht="20.100000000000001" customHeight="1" x14ac:dyDescent="0.25">
      <c r="A45" s="38" t="s">
        <v>174</v>
      </c>
      <c r="B45" s="19">
        <v>20177.480000000003</v>
      </c>
      <c r="C45" s="140">
        <v>26846.440000000002</v>
      </c>
      <c r="D45" s="247">
        <f t="shared" si="9"/>
        <v>3.0271424868791953E-2</v>
      </c>
      <c r="E45" s="215">
        <f t="shared" si="10"/>
        <v>3.8857765987187987E-2</v>
      </c>
      <c r="F45" s="52">
        <f t="shared" si="15"/>
        <v>0.33051500980300802</v>
      </c>
      <c r="H45" s="19">
        <v>5403.1019999999999</v>
      </c>
      <c r="I45" s="140">
        <v>6971.0759999999991</v>
      </c>
      <c r="J45" s="247">
        <f t="shared" si="11"/>
        <v>4.2633121816389494E-2</v>
      </c>
      <c r="K45" s="215">
        <f t="shared" si="12"/>
        <v>5.2931156700741819E-2</v>
      </c>
      <c r="L45" s="52">
        <f t="shared" si="16"/>
        <v>0.29019885243698884</v>
      </c>
      <c r="N45" s="27">
        <f t="shared" si="13"/>
        <v>2.6777883065675194</v>
      </c>
      <c r="O45" s="152">
        <f t="shared" si="14"/>
        <v>2.5966481961854155</v>
      </c>
      <c r="P45" s="52">
        <f t="shared" si="8"/>
        <v>-3.0301166893253059E-2</v>
      </c>
    </row>
    <row r="46" spans="1:16" ht="20.100000000000001" customHeight="1" x14ac:dyDescent="0.25">
      <c r="A46" s="38" t="s">
        <v>183</v>
      </c>
      <c r="B46" s="19">
        <v>32941.189999999988</v>
      </c>
      <c r="C46" s="140">
        <v>27871.37</v>
      </c>
      <c r="D46" s="247">
        <f t="shared" si="9"/>
        <v>4.9420282323342675E-2</v>
      </c>
      <c r="E46" s="215">
        <f t="shared" si="10"/>
        <v>4.0341258401573224E-2</v>
      </c>
      <c r="F46" s="52">
        <f t="shared" si="15"/>
        <v>-0.15390518678894086</v>
      </c>
      <c r="H46" s="19">
        <v>7147.3470000000016</v>
      </c>
      <c r="I46" s="140">
        <v>5991.83</v>
      </c>
      <c r="J46" s="247">
        <f t="shared" si="11"/>
        <v>5.6396069390325425E-2</v>
      </c>
      <c r="K46" s="215">
        <f t="shared" si="12"/>
        <v>4.5495773199747916E-2</v>
      </c>
      <c r="L46" s="52">
        <f t="shared" si="16"/>
        <v>-0.16167075699556793</v>
      </c>
      <c r="N46" s="27">
        <f t="shared" si="13"/>
        <v>2.169729448146835</v>
      </c>
      <c r="O46" s="152">
        <f t="shared" si="14"/>
        <v>2.1498153840302789</v>
      </c>
      <c r="P46" s="52">
        <f t="shared" si="8"/>
        <v>-9.1781323858440723E-3</v>
      </c>
    </row>
    <row r="47" spans="1:16" ht="20.100000000000001" customHeight="1" x14ac:dyDescent="0.25">
      <c r="A47" s="38" t="s">
        <v>182</v>
      </c>
      <c r="B47" s="19">
        <v>24151.550000000003</v>
      </c>
      <c r="C47" s="140">
        <v>27820.930000000004</v>
      </c>
      <c r="D47" s="247">
        <f t="shared" si="9"/>
        <v>3.6233554997446273E-2</v>
      </c>
      <c r="E47" s="215">
        <f t="shared" si="10"/>
        <v>4.0268251115825333E-2</v>
      </c>
      <c r="F47" s="52">
        <f t="shared" si="15"/>
        <v>0.15193144953429494</v>
      </c>
      <c r="H47" s="19">
        <v>5376.1849999999995</v>
      </c>
      <c r="I47" s="140">
        <v>5671.1129999999994</v>
      </c>
      <c r="J47" s="247">
        <f t="shared" si="11"/>
        <v>4.2420733499468628E-2</v>
      </c>
      <c r="K47" s="215">
        <f t="shared" si="12"/>
        <v>4.3060579295163909E-2</v>
      </c>
      <c r="L47" s="52">
        <f t="shared" si="16"/>
        <v>5.4858231255062818E-2</v>
      </c>
      <c r="N47" s="27">
        <f t="shared" si="13"/>
        <v>2.2260206901834452</v>
      </c>
      <c r="O47" s="152">
        <f t="shared" si="14"/>
        <v>2.0384340135286632</v>
      </c>
      <c r="P47" s="52">
        <f t="shared" si="8"/>
        <v>-8.4269960958594278E-2</v>
      </c>
    </row>
    <row r="48" spans="1:16" ht="20.100000000000001" customHeight="1" x14ac:dyDescent="0.25">
      <c r="A48" s="38" t="s">
        <v>179</v>
      </c>
      <c r="B48" s="19">
        <v>17954.149999999994</v>
      </c>
      <c r="C48" s="140">
        <v>17562.939999999995</v>
      </c>
      <c r="D48" s="247">
        <f t="shared" si="9"/>
        <v>2.6935856351141013E-2</v>
      </c>
      <c r="E48" s="215">
        <f t="shared" si="10"/>
        <v>2.5420748991934243E-2</v>
      </c>
      <c r="F48" s="52">
        <f t="shared" si="15"/>
        <v>-2.1789391310644016E-2</v>
      </c>
      <c r="H48" s="19">
        <v>3894.5300000000007</v>
      </c>
      <c r="I48" s="140">
        <v>3918.942</v>
      </c>
      <c r="J48" s="247">
        <f t="shared" si="11"/>
        <v>3.0729749671130291E-2</v>
      </c>
      <c r="K48" s="215">
        <f t="shared" si="12"/>
        <v>2.9756401035237398E-2</v>
      </c>
      <c r="L48" s="52">
        <f t="shared" si="16"/>
        <v>6.2682788423761909E-3</v>
      </c>
      <c r="N48" s="27">
        <f t="shared" si="13"/>
        <v>2.1691530927390055</v>
      </c>
      <c r="O48" s="152">
        <f t="shared" si="14"/>
        <v>2.231370146456118</v>
      </c>
      <c r="P48" s="52">
        <f t="shared" si="8"/>
        <v>2.8682647585076888E-2</v>
      </c>
    </row>
    <row r="49" spans="1:16" ht="20.100000000000001" customHeight="1" x14ac:dyDescent="0.25">
      <c r="A49" s="38" t="s">
        <v>184</v>
      </c>
      <c r="B49" s="19">
        <v>12284.279999999997</v>
      </c>
      <c r="C49" s="140">
        <v>10391.249999999996</v>
      </c>
      <c r="D49" s="247">
        <f t="shared" si="9"/>
        <v>1.8429588783495435E-2</v>
      </c>
      <c r="E49" s="215">
        <f t="shared" si="10"/>
        <v>1.5040383783263889E-2</v>
      </c>
      <c r="F49" s="52">
        <f t="shared" si="15"/>
        <v>-0.15410182770174574</v>
      </c>
      <c r="H49" s="19">
        <v>3726.032999999999</v>
      </c>
      <c r="I49" s="140">
        <v>3125.8049999999994</v>
      </c>
      <c r="J49" s="247">
        <f t="shared" si="11"/>
        <v>2.9400225792681162E-2</v>
      </c>
      <c r="K49" s="215">
        <f t="shared" si="12"/>
        <v>2.3734137207937808E-2</v>
      </c>
      <c r="L49" s="52">
        <f t="shared" si="16"/>
        <v>-0.16109036071339136</v>
      </c>
      <c r="N49" s="27">
        <f t="shared" si="13"/>
        <v>3.0331716632965056</v>
      </c>
      <c r="O49" s="152">
        <f t="shared" si="14"/>
        <v>3.0081125947311445</v>
      </c>
      <c r="P49" s="52">
        <f t="shared" si="8"/>
        <v>-8.2616717242196772E-3</v>
      </c>
    </row>
    <row r="50" spans="1:16" ht="20.100000000000001" customHeight="1" x14ac:dyDescent="0.25">
      <c r="A50" s="38" t="s">
        <v>191</v>
      </c>
      <c r="B50" s="19">
        <v>5916.17</v>
      </c>
      <c r="C50" s="140">
        <v>8780.2400000000034</v>
      </c>
      <c r="D50" s="247">
        <f t="shared" si="9"/>
        <v>8.8757811018026472E-3</v>
      </c>
      <c r="E50" s="215">
        <f t="shared" si="10"/>
        <v>1.2708594183487552E-2</v>
      </c>
      <c r="F50" s="52">
        <f t="shared" si="15"/>
        <v>0.48410880688012742</v>
      </c>
      <c r="H50" s="19">
        <v>1858.9260000000004</v>
      </c>
      <c r="I50" s="140">
        <v>2809.527</v>
      </c>
      <c r="J50" s="247">
        <f t="shared" si="11"/>
        <v>1.4667836847361697E-2</v>
      </c>
      <c r="K50" s="215">
        <f t="shared" si="12"/>
        <v>2.133264848811935E-2</v>
      </c>
      <c r="L50" s="52">
        <f t="shared" si="16"/>
        <v>0.51137108201187109</v>
      </c>
      <c r="N50" s="27">
        <f t="shared" si="13"/>
        <v>3.1421105208268192</v>
      </c>
      <c r="O50" s="152">
        <f t="shared" si="14"/>
        <v>3.1998293896294392</v>
      </c>
      <c r="P50" s="52">
        <f t="shared" si="8"/>
        <v>1.8369458496142198E-2</v>
      </c>
    </row>
    <row r="51" spans="1:16" ht="20.100000000000001" customHeight="1" x14ac:dyDescent="0.25">
      <c r="A51" s="38" t="s">
        <v>188</v>
      </c>
      <c r="B51" s="19">
        <v>10605.170000000002</v>
      </c>
      <c r="C51" s="140">
        <v>9181.5799999999963</v>
      </c>
      <c r="D51" s="247">
        <f t="shared" si="9"/>
        <v>1.5910490649762327E-2</v>
      </c>
      <c r="E51" s="215">
        <f t="shared" si="10"/>
        <v>1.3289497118897153E-2</v>
      </c>
      <c r="F51" s="52">
        <f t="shared" si="15"/>
        <v>-0.13423547194434463</v>
      </c>
      <c r="H51" s="19">
        <v>3124.4250000000006</v>
      </c>
      <c r="I51" s="140">
        <v>2742.971</v>
      </c>
      <c r="J51" s="247">
        <f t="shared" si="11"/>
        <v>2.4653243938606524E-2</v>
      </c>
      <c r="K51" s="215">
        <f t="shared" si="12"/>
        <v>2.0827290912707092E-2</v>
      </c>
      <c r="L51" s="52">
        <f t="shared" si="16"/>
        <v>-0.12208774414492285</v>
      </c>
      <c r="N51" s="27">
        <f t="shared" si="13"/>
        <v>2.9461338196370264</v>
      </c>
      <c r="O51" s="152">
        <f t="shared" si="14"/>
        <v>2.9874716552053142</v>
      </c>
      <c r="P51" s="52">
        <f t="shared" si="8"/>
        <v>1.4031214499747608E-2</v>
      </c>
    </row>
    <row r="52" spans="1:16" ht="20.100000000000001" customHeight="1" x14ac:dyDescent="0.25">
      <c r="A52" s="38" t="s">
        <v>190</v>
      </c>
      <c r="B52" s="19">
        <v>7435.2500000000009</v>
      </c>
      <c r="C52" s="140">
        <v>10527.039999999999</v>
      </c>
      <c r="D52" s="247">
        <f t="shared" si="9"/>
        <v>1.1154792955100705E-2</v>
      </c>
      <c r="E52" s="215">
        <f t="shared" si="10"/>
        <v>1.5236927386192261E-2</v>
      </c>
      <c r="F52" s="52">
        <f t="shared" si="15"/>
        <v>0.41582865404660202</v>
      </c>
      <c r="H52" s="19">
        <v>1694.3039999999999</v>
      </c>
      <c r="I52" s="140">
        <v>2521.2129999999993</v>
      </c>
      <c r="J52" s="247">
        <f t="shared" si="11"/>
        <v>1.3368888617315755E-2</v>
      </c>
      <c r="K52" s="215">
        <f t="shared" si="12"/>
        <v>1.9143489524278228E-2</v>
      </c>
      <c r="L52" s="52">
        <f t="shared" si="16"/>
        <v>0.48805232118911335</v>
      </c>
      <c r="N52" s="27">
        <f t="shared" ref="N52" si="17">(H52/B52)*10</f>
        <v>2.2787451666050229</v>
      </c>
      <c r="O52" s="152">
        <f t="shared" ref="O52" si="18">(I52/C52)*10</f>
        <v>2.3949875748548495</v>
      </c>
      <c r="P52" s="52">
        <f t="shared" ref="P52" si="19">(O52-N52)/N52</f>
        <v>5.1011587409315162E-2</v>
      </c>
    </row>
    <row r="53" spans="1:16" ht="20.100000000000001" customHeight="1" x14ac:dyDescent="0.25">
      <c r="A53" s="38" t="s">
        <v>193</v>
      </c>
      <c r="B53" s="19">
        <v>4434.0099999999993</v>
      </c>
      <c r="C53" s="140">
        <v>4518.3499999999995</v>
      </c>
      <c r="D53" s="247">
        <f t="shared" si="9"/>
        <v>6.6521587721792893E-3</v>
      </c>
      <c r="E53" s="215">
        <f t="shared" si="10"/>
        <v>6.5398982862610762E-3</v>
      </c>
      <c r="F53" s="52">
        <f t="shared" si="15"/>
        <v>1.9021156921161693E-2</v>
      </c>
      <c r="H53" s="19">
        <v>820.82500000000005</v>
      </c>
      <c r="I53" s="140">
        <v>842.72699999999998</v>
      </c>
      <c r="J53" s="247">
        <f t="shared" si="11"/>
        <v>6.4767113807842076E-3</v>
      </c>
      <c r="K53" s="215">
        <f t="shared" si="12"/>
        <v>6.3987991083365118E-3</v>
      </c>
      <c r="L53" s="52">
        <f t="shared" si="16"/>
        <v>2.6682910486400792E-2</v>
      </c>
      <c r="N53" s="27">
        <f t="shared" ref="N53" si="20">(H53/B53)*10</f>
        <v>1.851202410459156</v>
      </c>
      <c r="O53" s="152">
        <f t="shared" ref="O53" si="21">(I53/C53)*10</f>
        <v>1.865121117221995</v>
      </c>
      <c r="P53" s="52">
        <f t="shared" ref="P53" si="22">(O53-N53)/N53</f>
        <v>7.5187384611209223E-3</v>
      </c>
    </row>
    <row r="54" spans="1:16" ht="20.100000000000001" customHeight="1" x14ac:dyDescent="0.25">
      <c r="A54" s="38" t="s">
        <v>194</v>
      </c>
      <c r="B54" s="19">
        <v>3663.7799999999988</v>
      </c>
      <c r="C54" s="140">
        <v>3156.82</v>
      </c>
      <c r="D54" s="247">
        <f t="shared" si="9"/>
        <v>5.4966150879982301E-3</v>
      </c>
      <c r="E54" s="215">
        <f t="shared" si="10"/>
        <v>4.5692081640498622E-3</v>
      </c>
      <c r="F54" s="52">
        <f t="shared" si="15"/>
        <v>-0.13837075370245999</v>
      </c>
      <c r="H54" s="19">
        <v>882.53000000000043</v>
      </c>
      <c r="I54" s="140">
        <v>764.06799999999976</v>
      </c>
      <c r="J54" s="247">
        <f t="shared" si="11"/>
        <v>6.9635940607114654E-3</v>
      </c>
      <c r="K54" s="215">
        <f t="shared" si="12"/>
        <v>5.8015438417286505E-3</v>
      </c>
      <c r="L54" s="52">
        <f t="shared" si="16"/>
        <v>-0.13422999784709938</v>
      </c>
      <c r="N54" s="27">
        <f t="shared" ref="N54" si="23">(H54/B54)*10</f>
        <v>2.4087963796952891</v>
      </c>
      <c r="O54" s="152">
        <f t="shared" ref="O54" si="24">(I54/C54)*10</f>
        <v>2.4203724000734907</v>
      </c>
      <c r="P54" s="52">
        <f t="shared" ref="P54" si="25">(O54-N54)/N54</f>
        <v>4.8057280705752136E-3</v>
      </c>
    </row>
    <row r="55" spans="1:16" ht="20.100000000000001" customHeight="1" x14ac:dyDescent="0.25">
      <c r="A55" s="38" t="s">
        <v>196</v>
      </c>
      <c r="B55" s="19">
        <v>3369.11</v>
      </c>
      <c r="C55" s="140">
        <v>1884.8699999999997</v>
      </c>
      <c r="D55" s="247">
        <f t="shared" si="9"/>
        <v>5.0545340765891303E-3</v>
      </c>
      <c r="E55" s="215">
        <f t="shared" si="10"/>
        <v>2.7281768970586419E-3</v>
      </c>
      <c r="F55" s="52">
        <f t="shared" si="15"/>
        <v>-0.44054364505759691</v>
      </c>
      <c r="H55" s="19">
        <v>811.87900000000025</v>
      </c>
      <c r="I55" s="140">
        <v>513.90999999999985</v>
      </c>
      <c r="J55" s="247">
        <f t="shared" si="11"/>
        <v>6.4061230580448967E-3</v>
      </c>
      <c r="K55" s="215">
        <f t="shared" si="12"/>
        <v>3.902102163292758E-3</v>
      </c>
      <c r="L55" s="52">
        <f t="shared" si="16"/>
        <v>-0.36701158670195966</v>
      </c>
      <c r="N55" s="27">
        <f t="shared" ref="N55:N56" si="26">(H55/B55)*10</f>
        <v>2.4097729073850371</v>
      </c>
      <c r="O55" s="152">
        <f t="shared" ref="O55:O56" si="27">(I55/C55)*10</f>
        <v>2.726501031901404</v>
      </c>
      <c r="P55" s="52">
        <f t="shared" ref="P55:P56" si="28">(O55-N55)/N55</f>
        <v>0.13143484331893504</v>
      </c>
    </row>
    <row r="56" spans="1:16" ht="20.100000000000001" customHeight="1" x14ac:dyDescent="0.25">
      <c r="A56" s="38" t="s">
        <v>192</v>
      </c>
      <c r="B56" s="19">
        <v>1202.8</v>
      </c>
      <c r="C56" s="140">
        <v>1323.82</v>
      </c>
      <c r="D56" s="247">
        <f t="shared" si="9"/>
        <v>1.8045102674953935E-3</v>
      </c>
      <c r="E56" s="215">
        <f t="shared" si="10"/>
        <v>1.9161083469226904E-3</v>
      </c>
      <c r="F56" s="52">
        <f t="shared" si="15"/>
        <v>0.10061523112736946</v>
      </c>
      <c r="H56" s="19">
        <v>381.24099999999999</v>
      </c>
      <c r="I56" s="140">
        <v>492.6989999999999</v>
      </c>
      <c r="J56" s="247">
        <f t="shared" si="11"/>
        <v>3.0081782639680222E-3</v>
      </c>
      <c r="K56" s="215">
        <f t="shared" si="12"/>
        <v>3.7410477199357446E-3</v>
      </c>
      <c r="L56" s="52">
        <f t="shared" si="16"/>
        <v>0.29235575397189684</v>
      </c>
      <c r="N56" s="27">
        <f t="shared" si="26"/>
        <v>3.1696125706684404</v>
      </c>
      <c r="O56" s="152">
        <f t="shared" si="27"/>
        <v>3.721797525343324</v>
      </c>
      <c r="P56" s="52">
        <f t="shared" si="28"/>
        <v>0.17421212919988929</v>
      </c>
    </row>
    <row r="57" spans="1:16" ht="20.100000000000001" customHeight="1" x14ac:dyDescent="0.25">
      <c r="A57" s="38" t="s">
        <v>195</v>
      </c>
      <c r="B57" s="19">
        <v>1402.2800000000004</v>
      </c>
      <c r="C57" s="140">
        <v>996.44000000000017</v>
      </c>
      <c r="D57" s="247">
        <f t="shared" si="9"/>
        <v>2.1037817242296653E-3</v>
      </c>
      <c r="E57" s="215">
        <f t="shared" si="10"/>
        <v>1.4422557456509541E-3</v>
      </c>
      <c r="F57" s="52">
        <f t="shared" si="15"/>
        <v>-0.28941438229169647</v>
      </c>
      <c r="H57" s="19">
        <v>313.86999999999995</v>
      </c>
      <c r="I57" s="140">
        <v>296.7000000000001</v>
      </c>
      <c r="J57" s="247">
        <f t="shared" si="11"/>
        <v>2.4765880682078869E-3</v>
      </c>
      <c r="K57" s="215">
        <f t="shared" si="12"/>
        <v>2.2528335931368566E-3</v>
      </c>
      <c r="L57" s="52">
        <f t="shared" si="16"/>
        <v>-5.4704176888520244E-2</v>
      </c>
      <c r="N57" s="27">
        <f t="shared" si="13"/>
        <v>2.2382833670878846</v>
      </c>
      <c r="O57" s="152">
        <f t="shared" si="14"/>
        <v>2.9776002569146165</v>
      </c>
      <c r="P57" s="52">
        <f t="shared" si="8"/>
        <v>0.33030531374971489</v>
      </c>
    </row>
    <row r="58" spans="1:16" ht="20.100000000000001" customHeight="1" x14ac:dyDescent="0.25">
      <c r="A58" s="38" t="s">
        <v>197</v>
      </c>
      <c r="B58" s="19">
        <v>686.81000000000017</v>
      </c>
      <c r="C58" s="140">
        <v>905.63999999999976</v>
      </c>
      <c r="D58" s="247">
        <f t="shared" si="9"/>
        <v>1.0303921656289589E-3</v>
      </c>
      <c r="E58" s="215">
        <f t="shared" si="10"/>
        <v>1.3108310520365798E-3</v>
      </c>
      <c r="F58" s="52">
        <f t="shared" si="15"/>
        <v>0.31861795838732626</v>
      </c>
      <c r="H58" s="19">
        <v>209.41699999999992</v>
      </c>
      <c r="I58" s="140">
        <v>250.80100000000002</v>
      </c>
      <c r="J58" s="247">
        <f t="shared" si="11"/>
        <v>1.6524027255866789E-3</v>
      </c>
      <c r="K58" s="215">
        <f t="shared" si="12"/>
        <v>1.9043239568328836E-3</v>
      </c>
      <c r="L58" s="52">
        <f t="shared" si="16"/>
        <v>0.19761528433699324</v>
      </c>
      <c r="N58" s="27">
        <f t="shared" si="13"/>
        <v>3.0491256679430974</v>
      </c>
      <c r="O58" s="152">
        <f t="shared" si="14"/>
        <v>2.769323351442075</v>
      </c>
      <c r="P58" s="52">
        <f t="shared" si="8"/>
        <v>-9.1764770288977157E-2</v>
      </c>
    </row>
    <row r="59" spans="1:16" ht="20.100000000000001" customHeight="1" x14ac:dyDescent="0.25">
      <c r="A59" s="38" t="s">
        <v>198</v>
      </c>
      <c r="B59" s="19">
        <v>427.03999999999996</v>
      </c>
      <c r="C59" s="140">
        <v>493.54999999999995</v>
      </c>
      <c r="D59" s="247">
        <f t="shared" si="9"/>
        <v>6.4067015682676488E-4</v>
      </c>
      <c r="E59" s="215">
        <f t="shared" si="10"/>
        <v>7.1436847503716049E-4</v>
      </c>
      <c r="F59" s="52">
        <f>(C59-B59)/B59</f>
        <v>0.15574653428250279</v>
      </c>
      <c r="H59" s="19">
        <v>126.98800000000003</v>
      </c>
      <c r="I59" s="140">
        <v>161.75100000000003</v>
      </c>
      <c r="J59" s="247">
        <f t="shared" si="11"/>
        <v>1.0019975327542716E-3</v>
      </c>
      <c r="K59" s="215">
        <f t="shared" si="12"/>
        <v>1.2281701601735073E-3</v>
      </c>
      <c r="L59" s="52">
        <f>(I59-H59)/H59</f>
        <v>0.27375027561659365</v>
      </c>
      <c r="N59" s="27">
        <f t="shared" si="13"/>
        <v>2.9736792806294505</v>
      </c>
      <c r="O59" s="152">
        <f t="shared" si="14"/>
        <v>3.2772971330159062</v>
      </c>
      <c r="P59" s="52">
        <f>(O59-N59)/N59</f>
        <v>0.10210174794713829</v>
      </c>
    </row>
    <row r="60" spans="1:16" ht="20.100000000000001" customHeight="1" x14ac:dyDescent="0.25">
      <c r="A60" s="38" t="s">
        <v>199</v>
      </c>
      <c r="B60" s="19">
        <v>82.39</v>
      </c>
      <c r="C60" s="140">
        <v>504.93</v>
      </c>
      <c r="D60" s="247">
        <f t="shared" si="9"/>
        <v>1.2360625285911663E-4</v>
      </c>
      <c r="E60" s="215">
        <f t="shared" si="10"/>
        <v>7.3083998399455679E-4</v>
      </c>
      <c r="F60" s="52">
        <f>(C60-B60)/B60</f>
        <v>5.1285350163854835</v>
      </c>
      <c r="H60" s="19">
        <v>28.33</v>
      </c>
      <c r="I60" s="140">
        <v>135.33100000000002</v>
      </c>
      <c r="J60" s="247">
        <f t="shared" si="11"/>
        <v>2.2353757916439748E-4</v>
      </c>
      <c r="K60" s="215">
        <f t="shared" si="12"/>
        <v>1.0275639467233026E-3</v>
      </c>
      <c r="L60" s="52">
        <f>(I60-H60)/H60</f>
        <v>3.7769502294387585</v>
      </c>
      <c r="N60" s="27">
        <f t="shared" si="13"/>
        <v>3.4385240927297001</v>
      </c>
      <c r="O60" s="152">
        <f t="shared" si="14"/>
        <v>2.6801932941199773</v>
      </c>
      <c r="P60" s="52">
        <f>(O60-N60)/N60</f>
        <v>-0.22053962053461015</v>
      </c>
    </row>
    <row r="61" spans="1:16" ht="20.100000000000001" customHeight="1" thickBot="1" x14ac:dyDescent="0.3">
      <c r="A61" s="8" t="s">
        <v>17</v>
      </c>
      <c r="B61" s="19">
        <f>B62-SUM(B39:B60)</f>
        <v>416.19999999948777</v>
      </c>
      <c r="C61" s="140">
        <f>C62-SUM(C39:C60)</f>
        <v>515.62000000011176</v>
      </c>
      <c r="D61" s="247">
        <f t="shared" si="9"/>
        <v>6.2440736060081353E-4</v>
      </c>
      <c r="E61" s="215">
        <f t="shared" si="10"/>
        <v>7.4631278107332706E-4</v>
      </c>
      <c r="F61" s="52">
        <f t="shared" si="15"/>
        <v>0.23887554060727137</v>
      </c>
      <c r="H61" s="19">
        <f>H62-SUM(H39:H60)</f>
        <v>199.95600000004924</v>
      </c>
      <c r="I61" s="140">
        <f>I62-SUM(I39:I60)</f>
        <v>189.43500000002678</v>
      </c>
      <c r="J61" s="247">
        <f t="shared" si="11"/>
        <v>1.5777508005438501E-3</v>
      </c>
      <c r="K61" s="215">
        <f t="shared" si="12"/>
        <v>1.4383738851228196E-3</v>
      </c>
      <c r="L61" s="52">
        <f t="shared" si="16"/>
        <v>-5.2616575646741666E-2</v>
      </c>
      <c r="N61" s="27">
        <f t="shared" si="13"/>
        <v>4.8043248438321804</v>
      </c>
      <c r="O61" s="152">
        <f t="shared" si="14"/>
        <v>3.6739265350449113</v>
      </c>
      <c r="P61" s="52">
        <f t="shared" si="8"/>
        <v>-0.23528765134157839</v>
      </c>
    </row>
    <row r="62" spans="1:16" ht="26.25" customHeight="1" thickBot="1" x14ac:dyDescent="0.3">
      <c r="A62" s="12" t="s">
        <v>18</v>
      </c>
      <c r="B62" s="17">
        <v>666552.0399999998</v>
      </c>
      <c r="C62" s="145">
        <v>690889.94999999984</v>
      </c>
      <c r="D62" s="253">
        <f>SUM(D39:D61)</f>
        <v>0.99999999999999956</v>
      </c>
      <c r="E62" s="254">
        <f>SUM(E39:E61)</f>
        <v>1.0000000000000002</v>
      </c>
      <c r="F62" s="57">
        <f t="shared" si="15"/>
        <v>3.6513143069819481E-2</v>
      </c>
      <c r="G62" s="1"/>
      <c r="H62" s="17">
        <v>126734.84300000005</v>
      </c>
      <c r="I62" s="145">
        <v>131700.80600000001</v>
      </c>
      <c r="J62" s="253">
        <f>SUM(J39:J61)</f>
        <v>1.0000000000000002</v>
      </c>
      <c r="K62" s="254">
        <f>SUM(K39:K61)</f>
        <v>1.0000000000000002</v>
      </c>
      <c r="L62" s="57">
        <f t="shared" si="16"/>
        <v>3.9183880947404159E-2</v>
      </c>
      <c r="M62" s="1"/>
      <c r="N62" s="29">
        <f t="shared" si="13"/>
        <v>1.9013495630438713</v>
      </c>
      <c r="O62" s="146">
        <f t="shared" si="14"/>
        <v>1.906248686929084</v>
      </c>
      <c r="P62" s="57">
        <f t="shared" si="8"/>
        <v>2.5766560660048922E-3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B5</f>
        <v>jan-jul</v>
      </c>
      <c r="C66" s="370"/>
      <c r="D66" s="368" t="str">
        <f>B5</f>
        <v>jan-jul</v>
      </c>
      <c r="E66" s="370"/>
      <c r="F66" s="131" t="str">
        <f>F37</f>
        <v>2025/2024</v>
      </c>
      <c r="H66" s="371" t="str">
        <f>B5</f>
        <v>jan-jul</v>
      </c>
      <c r="I66" s="370"/>
      <c r="J66" s="368" t="str">
        <f>B5</f>
        <v>jan-jul</v>
      </c>
      <c r="K66" s="369"/>
      <c r="L66" s="131" t="str">
        <f>F66</f>
        <v>2025/2024</v>
      </c>
      <c r="N66" s="371" t="str">
        <f>B5</f>
        <v>jan-jul</v>
      </c>
      <c r="O66" s="369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167</v>
      </c>
      <c r="B68" s="39">
        <v>157164.14000000004</v>
      </c>
      <c r="C68" s="147">
        <v>151232.04</v>
      </c>
      <c r="D68" s="247">
        <f>B68/$B$96</f>
        <v>0.157431996372949</v>
      </c>
      <c r="E68" s="246">
        <f>C68/$C$96</f>
        <v>0.1478321142504834</v>
      </c>
      <c r="F68" s="61">
        <f t="shared" ref="F68:F80" si="29">(C68-B68)/B68</f>
        <v>-3.7744615279287207E-2</v>
      </c>
      <c r="H68" s="19">
        <v>46133.802999999978</v>
      </c>
      <c r="I68" s="147">
        <v>45245.771000000015</v>
      </c>
      <c r="J68" s="245">
        <f>H68/$H$96</f>
        <v>0.18685892909999449</v>
      </c>
      <c r="K68" s="246">
        <f>I68/$I$96</f>
        <v>0.1875220304583389</v>
      </c>
      <c r="L68" s="61">
        <f t="shared" ref="L68:L80" si="30">(I68-H68)/H68</f>
        <v>-1.9249052587317877E-2</v>
      </c>
      <c r="N68" s="41">
        <f t="shared" ref="N68:N96" si="31">(H68/B68)*10</f>
        <v>2.9353899051017596</v>
      </c>
      <c r="O68" s="149">
        <f t="shared" ref="O68:O96" si="32">(I68/C68)*10</f>
        <v>2.9918111929191733</v>
      </c>
      <c r="P68" s="61">
        <f t="shared" si="8"/>
        <v>1.9221053979695351E-2</v>
      </c>
    </row>
    <row r="69" spans="1:16" ht="20.100000000000001" customHeight="1" x14ac:dyDescent="0.25">
      <c r="A69" s="38" t="s">
        <v>166</v>
      </c>
      <c r="B69" s="19">
        <v>124402.42999999996</v>
      </c>
      <c r="C69" s="140">
        <v>121320.12000000001</v>
      </c>
      <c r="D69" s="247">
        <f t="shared" ref="D69:D95" si="33">B69/$B$96</f>
        <v>0.124614450271837</v>
      </c>
      <c r="E69" s="215">
        <f t="shared" ref="E69:E95" si="34">C69/$C$96</f>
        <v>0.11859265960257069</v>
      </c>
      <c r="F69" s="52">
        <f t="shared" si="29"/>
        <v>-2.4776927588954292E-2</v>
      </c>
      <c r="H69" s="19">
        <v>38807.579999999994</v>
      </c>
      <c r="I69" s="140">
        <v>36057.168000000005</v>
      </c>
      <c r="J69" s="214">
        <f t="shared" ref="J69:J96" si="35">H69/$H$96</f>
        <v>0.15718502200571599</v>
      </c>
      <c r="K69" s="215">
        <f t="shared" ref="K69:K96" si="36">I69/$I$96</f>
        <v>0.14943967594092808</v>
      </c>
      <c r="L69" s="52">
        <f t="shared" si="30"/>
        <v>-7.0873061396768106E-2</v>
      </c>
      <c r="N69" s="40">
        <f t="shared" si="31"/>
        <v>3.1195194499014214</v>
      </c>
      <c r="O69" s="143">
        <f t="shared" si="32"/>
        <v>2.9720682768859774</v>
      </c>
      <c r="P69" s="52">
        <f t="shared" si="8"/>
        <v>-4.7267271572903162E-2</v>
      </c>
    </row>
    <row r="70" spans="1:16" ht="20.100000000000001" customHeight="1" x14ac:dyDescent="0.25">
      <c r="A70" s="38" t="s">
        <v>169</v>
      </c>
      <c r="B70" s="19">
        <v>196707.24999999994</v>
      </c>
      <c r="C70" s="140">
        <v>228467.87999999998</v>
      </c>
      <c r="D70" s="247">
        <f t="shared" si="33"/>
        <v>0.19704250008006122</v>
      </c>
      <c r="E70" s="215">
        <f t="shared" si="34"/>
        <v>0.22333157536409429</v>
      </c>
      <c r="F70" s="52">
        <f t="shared" si="29"/>
        <v>0.16146141029372352</v>
      </c>
      <c r="H70" s="19">
        <v>21535.960000000003</v>
      </c>
      <c r="I70" s="140">
        <v>28297.357999999993</v>
      </c>
      <c r="J70" s="214">
        <f t="shared" si="35"/>
        <v>8.72285864388921E-2</v>
      </c>
      <c r="K70" s="215">
        <f t="shared" si="36"/>
        <v>0.11727898346049881</v>
      </c>
      <c r="L70" s="52">
        <f t="shared" si="30"/>
        <v>0.31395851403884428</v>
      </c>
      <c r="N70" s="40">
        <f t="shared" si="31"/>
        <v>1.0948228903611843</v>
      </c>
      <c r="O70" s="143">
        <f t="shared" si="32"/>
        <v>1.238570515907969</v>
      </c>
      <c r="P70" s="52">
        <f t="shared" si="8"/>
        <v>0.1312976069575619</v>
      </c>
    </row>
    <row r="71" spans="1:16" ht="20.100000000000001" customHeight="1" x14ac:dyDescent="0.25">
      <c r="A71" s="38" t="s">
        <v>168</v>
      </c>
      <c r="B71" s="19">
        <v>99341.73000000004</v>
      </c>
      <c r="C71" s="140">
        <v>95420.12999999999</v>
      </c>
      <c r="D71" s="247">
        <f t="shared" si="33"/>
        <v>9.9511039076996058E-2</v>
      </c>
      <c r="E71" s="215">
        <f t="shared" si="34"/>
        <v>9.3274940680268384E-2</v>
      </c>
      <c r="F71" s="52">
        <f t="shared" si="29"/>
        <v>-3.9475857728671002E-2</v>
      </c>
      <c r="H71" s="19">
        <v>28266.513999999985</v>
      </c>
      <c r="I71" s="140">
        <v>27258.35</v>
      </c>
      <c r="J71" s="214">
        <f t="shared" si="35"/>
        <v>0.11448981423512823</v>
      </c>
      <c r="K71" s="215">
        <f t="shared" si="36"/>
        <v>0.1129727933897747</v>
      </c>
      <c r="L71" s="52">
        <f t="shared" si="30"/>
        <v>-3.5666371877338204E-2</v>
      </c>
      <c r="N71" s="40">
        <f t="shared" si="31"/>
        <v>2.8453816940776022</v>
      </c>
      <c r="O71" s="143">
        <f t="shared" si="32"/>
        <v>2.8566666174108128</v>
      </c>
      <c r="P71" s="52">
        <f t="shared" si="8"/>
        <v>3.9660490389388349E-3</v>
      </c>
    </row>
    <row r="72" spans="1:16" ht="20.100000000000001" customHeight="1" x14ac:dyDescent="0.25">
      <c r="A72" s="38" t="s">
        <v>170</v>
      </c>
      <c r="B72" s="19">
        <v>63478.699999999983</v>
      </c>
      <c r="C72" s="140">
        <v>66909.900000000009</v>
      </c>
      <c r="D72" s="247">
        <f t="shared" si="33"/>
        <v>6.3586887366033448E-2</v>
      </c>
      <c r="E72" s="215">
        <f t="shared" si="34"/>
        <v>6.5405663914131024E-2</v>
      </c>
      <c r="F72" s="52">
        <f t="shared" si="29"/>
        <v>5.4052776758188606E-2</v>
      </c>
      <c r="H72" s="19">
        <v>23079.625000000004</v>
      </c>
      <c r="I72" s="140">
        <v>23858.860999999983</v>
      </c>
      <c r="J72" s="214">
        <f t="shared" si="35"/>
        <v>9.3480999420955238E-2</v>
      </c>
      <c r="K72" s="215">
        <f t="shared" si="36"/>
        <v>9.8883541163289471E-2</v>
      </c>
      <c r="L72" s="52">
        <f t="shared" si="30"/>
        <v>3.3762940255744139E-2</v>
      </c>
      <c r="N72" s="40">
        <f t="shared" si="31"/>
        <v>3.6358061838065381</v>
      </c>
      <c r="O72" s="143">
        <f t="shared" si="32"/>
        <v>3.5658192584355946</v>
      </c>
      <c r="P72" s="52">
        <f t="shared" ref="P72:P80" si="37">(O72-N72)/N72</f>
        <v>-1.924935539266566E-2</v>
      </c>
    </row>
    <row r="73" spans="1:16" ht="20.100000000000001" customHeight="1" x14ac:dyDescent="0.25">
      <c r="A73" s="38" t="s">
        <v>176</v>
      </c>
      <c r="B73" s="19">
        <v>74343.989999999976</v>
      </c>
      <c r="C73" s="140">
        <v>74229.010000000009</v>
      </c>
      <c r="D73" s="247">
        <f t="shared" si="33"/>
        <v>7.4470695185495553E-2</v>
      </c>
      <c r="E73" s="215">
        <f t="shared" si="34"/>
        <v>7.2560229214789898E-2</v>
      </c>
      <c r="F73" s="52">
        <f t="shared" si="29"/>
        <v>-1.5465944187279545E-3</v>
      </c>
      <c r="H73" s="19">
        <v>23882.207999999991</v>
      </c>
      <c r="I73" s="140">
        <v>15604.107999999993</v>
      </c>
      <c r="J73" s="214">
        <f t="shared" si="35"/>
        <v>9.6731756786305301E-2</v>
      </c>
      <c r="K73" s="215">
        <f t="shared" si="36"/>
        <v>6.4671547218218634E-2</v>
      </c>
      <c r="L73" s="52">
        <f t="shared" si="30"/>
        <v>-0.34662205437621185</v>
      </c>
      <c r="N73" s="40">
        <f t="shared" si="31"/>
        <v>3.2123925552018395</v>
      </c>
      <c r="O73" s="143">
        <f t="shared" si="32"/>
        <v>2.1021576335182148</v>
      </c>
      <c r="P73" s="52">
        <f t="shared" si="37"/>
        <v>-0.34560997842116681</v>
      </c>
    </row>
    <row r="74" spans="1:16" ht="20.100000000000001" customHeight="1" x14ac:dyDescent="0.25">
      <c r="A74" s="38" t="s">
        <v>177</v>
      </c>
      <c r="B74" s="19">
        <v>45898.959999999992</v>
      </c>
      <c r="C74" s="140">
        <v>42591.42000000002</v>
      </c>
      <c r="D74" s="247">
        <f t="shared" si="33"/>
        <v>4.5977186044107311E-2</v>
      </c>
      <c r="E74" s="215">
        <f t="shared" si="34"/>
        <v>4.1633900247132323E-2</v>
      </c>
      <c r="F74" s="52">
        <f t="shared" si="29"/>
        <v>-7.2061327751216417E-2</v>
      </c>
      <c r="H74" s="19">
        <v>15017.099000000002</v>
      </c>
      <c r="I74" s="140">
        <v>14386.114000000003</v>
      </c>
      <c r="J74" s="214">
        <f t="shared" si="35"/>
        <v>6.0824793423785155E-2</v>
      </c>
      <c r="K74" s="215">
        <f t="shared" si="36"/>
        <v>5.9623545981460573E-2</v>
      </c>
      <c r="L74" s="52">
        <f t="shared" si="30"/>
        <v>-4.2017769210950712E-2</v>
      </c>
      <c r="N74" s="40">
        <f t="shared" si="31"/>
        <v>3.2717732602220191</v>
      </c>
      <c r="O74" s="143">
        <f t="shared" si="32"/>
        <v>3.3777023635276771</v>
      </c>
      <c r="P74" s="52">
        <f t="shared" si="37"/>
        <v>3.237666393131098E-2</v>
      </c>
    </row>
    <row r="75" spans="1:16" ht="20.100000000000001" customHeight="1" x14ac:dyDescent="0.25">
      <c r="A75" s="38" t="s">
        <v>181</v>
      </c>
      <c r="B75" s="19">
        <v>21444.329999999976</v>
      </c>
      <c r="C75" s="140">
        <v>21468.479999999992</v>
      </c>
      <c r="D75" s="247">
        <f t="shared" si="33"/>
        <v>2.1480877780264102E-2</v>
      </c>
      <c r="E75" s="215">
        <f t="shared" si="34"/>
        <v>2.0985835991792587E-2</v>
      </c>
      <c r="F75" s="52">
        <f t="shared" si="29"/>
        <v>1.1261718132492848E-3</v>
      </c>
      <c r="H75" s="19">
        <v>6580.8490000000002</v>
      </c>
      <c r="I75" s="140">
        <v>6900.0040000000017</v>
      </c>
      <c r="J75" s="214">
        <f t="shared" si="35"/>
        <v>2.6654867293484787E-2</v>
      </c>
      <c r="K75" s="215">
        <f t="shared" si="36"/>
        <v>2.8597208792190989E-2</v>
      </c>
      <c r="L75" s="52">
        <f t="shared" si="30"/>
        <v>4.8497541882514178E-2</v>
      </c>
      <c r="N75" s="40">
        <f t="shared" si="31"/>
        <v>3.0688060666852297</v>
      </c>
      <c r="O75" s="143">
        <f t="shared" si="32"/>
        <v>3.2140160831134779</v>
      </c>
      <c r="P75" s="52">
        <f t="shared" si="37"/>
        <v>4.7318081779307977E-2</v>
      </c>
    </row>
    <row r="76" spans="1:16" ht="20.100000000000001" customHeight="1" x14ac:dyDescent="0.25">
      <c r="A76" s="38" t="s">
        <v>186</v>
      </c>
      <c r="B76" s="19">
        <v>54370.950000000004</v>
      </c>
      <c r="C76" s="140">
        <v>53272.569999999985</v>
      </c>
      <c r="D76" s="247">
        <f t="shared" si="33"/>
        <v>5.446361493909354E-2</v>
      </c>
      <c r="E76" s="215">
        <f t="shared" si="34"/>
        <v>5.2074921786791149E-2</v>
      </c>
      <c r="F76" s="52">
        <f t="shared" si="29"/>
        <v>-2.0201596624668489E-2</v>
      </c>
      <c r="H76" s="19">
        <v>4263.7909999999983</v>
      </c>
      <c r="I76" s="140">
        <v>4141.4210000000012</v>
      </c>
      <c r="J76" s="214">
        <f t="shared" si="35"/>
        <v>1.7269927219444595E-2</v>
      </c>
      <c r="K76" s="215">
        <f t="shared" si="36"/>
        <v>1.716420469225299E-2</v>
      </c>
      <c r="L76" s="52">
        <f t="shared" si="30"/>
        <v>-2.8699811974835822E-2</v>
      </c>
      <c r="N76" s="40">
        <f t="shared" si="31"/>
        <v>0.78420388093274029</v>
      </c>
      <c r="O76" s="143">
        <f t="shared" si="32"/>
        <v>0.77740214147731235</v>
      </c>
      <c r="P76" s="52">
        <f t="shared" si="37"/>
        <v>-8.6734325356027132E-3</v>
      </c>
    </row>
    <row r="77" spans="1:16" ht="20.100000000000001" customHeight="1" x14ac:dyDescent="0.25">
      <c r="A77" s="38" t="s">
        <v>187</v>
      </c>
      <c r="B77" s="19">
        <v>13166.359999999997</v>
      </c>
      <c r="C77" s="140">
        <v>17112.629999999997</v>
      </c>
      <c r="D77" s="247">
        <f t="shared" si="33"/>
        <v>1.3188799555451641E-2</v>
      </c>
      <c r="E77" s="215">
        <f t="shared" si="34"/>
        <v>1.6727912109670999E-2</v>
      </c>
      <c r="F77" s="52">
        <f t="shared" si="29"/>
        <v>0.29972368976695163</v>
      </c>
      <c r="H77" s="19">
        <v>2620.5679999999998</v>
      </c>
      <c r="I77" s="140">
        <v>3395.7140000000004</v>
      </c>
      <c r="J77" s="214">
        <f t="shared" si="35"/>
        <v>1.0614267592760879E-2</v>
      </c>
      <c r="K77" s="215">
        <f t="shared" si="36"/>
        <v>1.407360666117962E-2</v>
      </c>
      <c r="L77" s="52">
        <f t="shared" si="30"/>
        <v>0.29579312576510158</v>
      </c>
      <c r="N77" s="40">
        <f t="shared" si="31"/>
        <v>1.9903511676727663</v>
      </c>
      <c r="O77" s="143">
        <f t="shared" si="32"/>
        <v>1.9843320401364379</v>
      </c>
      <c r="P77" s="52">
        <f t="shared" si="37"/>
        <v>-3.024153543400231E-3</v>
      </c>
    </row>
    <row r="78" spans="1:16" ht="20.100000000000001" customHeight="1" x14ac:dyDescent="0.25">
      <c r="A78" s="38" t="s">
        <v>185</v>
      </c>
      <c r="B78" s="19">
        <v>9592.9100000000017</v>
      </c>
      <c r="C78" s="140">
        <v>9989.7500000000018</v>
      </c>
      <c r="D78" s="247">
        <f t="shared" si="33"/>
        <v>9.6092592898483452E-3</v>
      </c>
      <c r="E78" s="215">
        <f t="shared" si="34"/>
        <v>9.7651652608386867E-3</v>
      </c>
      <c r="F78" s="52">
        <f t="shared" si="29"/>
        <v>4.1368052030093069E-2</v>
      </c>
      <c r="H78" s="19">
        <v>2861.3429999999994</v>
      </c>
      <c r="I78" s="140">
        <v>3295.4780000000001</v>
      </c>
      <c r="J78" s="214">
        <f t="shared" si="35"/>
        <v>1.1589495207402817E-2</v>
      </c>
      <c r="K78" s="215">
        <f t="shared" si="36"/>
        <v>1.3658176493241447E-2</v>
      </c>
      <c r="L78" s="52">
        <f t="shared" si="30"/>
        <v>0.1517242078282823</v>
      </c>
      <c r="N78" s="40">
        <f t="shared" si="31"/>
        <v>2.982768523836874</v>
      </c>
      <c r="O78" s="143">
        <f t="shared" si="32"/>
        <v>3.2988593308140839</v>
      </c>
      <c r="P78" s="52">
        <f t="shared" si="37"/>
        <v>0.1059722886476647</v>
      </c>
    </row>
    <row r="79" spans="1:16" ht="20.100000000000001" customHeight="1" x14ac:dyDescent="0.25">
      <c r="A79" s="38" t="s">
        <v>180</v>
      </c>
      <c r="B79" s="19">
        <v>1458.77</v>
      </c>
      <c r="C79" s="140">
        <v>1578.6999999999998</v>
      </c>
      <c r="D79" s="247">
        <f t="shared" si="33"/>
        <v>1.4612561959042739E-3</v>
      </c>
      <c r="E79" s="215">
        <f t="shared" si="34"/>
        <v>1.5432084283676798E-3</v>
      </c>
      <c r="F79" s="52">
        <f t="shared" si="29"/>
        <v>8.2213097335426311E-2</v>
      </c>
      <c r="H79" s="19">
        <v>2919.2000000000012</v>
      </c>
      <c r="I79" s="140">
        <v>3227.6809999999982</v>
      </c>
      <c r="J79" s="214">
        <f t="shared" si="35"/>
        <v>1.1823837411121394E-2</v>
      </c>
      <c r="K79" s="215">
        <f t="shared" si="36"/>
        <v>1.3377190429395074E-2</v>
      </c>
      <c r="L79" s="52">
        <f t="shared" si="30"/>
        <v>0.10567312962455362</v>
      </c>
      <c r="N79" s="40">
        <f t="shared" si="31"/>
        <v>20.011379449810466</v>
      </c>
      <c r="O79" s="143">
        <f t="shared" si="32"/>
        <v>20.445182745296755</v>
      </c>
      <c r="P79" s="52">
        <f t="shared" si="37"/>
        <v>2.1677830685000458E-2</v>
      </c>
    </row>
    <row r="80" spans="1:16" ht="20.100000000000001" customHeight="1" x14ac:dyDescent="0.25">
      <c r="A80" s="38" t="s">
        <v>189</v>
      </c>
      <c r="B80" s="19">
        <v>10219.090000000004</v>
      </c>
      <c r="C80" s="140">
        <v>7035.0299999999988</v>
      </c>
      <c r="D80" s="247">
        <f t="shared" si="33"/>
        <v>1.0236506494514838E-2</v>
      </c>
      <c r="E80" s="215">
        <f t="shared" si="34"/>
        <v>6.8768718501421916E-3</v>
      </c>
      <c r="F80" s="52">
        <f t="shared" si="29"/>
        <v>-0.31157960248906741</v>
      </c>
      <c r="H80" s="19">
        <v>3578.2279999999996</v>
      </c>
      <c r="I80" s="140">
        <v>2633.0299999999997</v>
      </c>
      <c r="J80" s="214">
        <f t="shared" si="35"/>
        <v>1.4493144043546884E-2</v>
      </c>
      <c r="K80" s="215">
        <f t="shared" si="36"/>
        <v>1.0912647103697711E-2</v>
      </c>
      <c r="L80" s="52">
        <f t="shared" si="30"/>
        <v>-0.26415253583617365</v>
      </c>
      <c r="N80" s="40">
        <f t="shared" si="31"/>
        <v>3.5015133441431656</v>
      </c>
      <c r="O80" s="143">
        <f t="shared" si="32"/>
        <v>3.7427416798506901</v>
      </c>
      <c r="P80" s="52">
        <f t="shared" si="37"/>
        <v>6.8892593572723912E-2</v>
      </c>
    </row>
    <row r="81" spans="1:16" ht="20.100000000000001" customHeight="1" x14ac:dyDescent="0.25">
      <c r="A81" s="38" t="s">
        <v>200</v>
      </c>
      <c r="B81" s="19">
        <v>16314.310000000003</v>
      </c>
      <c r="C81" s="140">
        <v>23762.43</v>
      </c>
      <c r="D81" s="247">
        <f t="shared" si="33"/>
        <v>1.6342114637264996E-2</v>
      </c>
      <c r="E81" s="215">
        <f t="shared" si="34"/>
        <v>2.3228214514788757E-2</v>
      </c>
      <c r="F81" s="52">
        <f t="shared" ref="F81:F83" si="38">(C81-B81)/B81</f>
        <v>0.45653907520452874</v>
      </c>
      <c r="H81" s="19">
        <v>1863.8280000000007</v>
      </c>
      <c r="I81" s="140">
        <v>2579.0689999999991</v>
      </c>
      <c r="J81" s="214">
        <f t="shared" si="35"/>
        <v>7.5491912970319149E-3</v>
      </c>
      <c r="K81" s="215">
        <f t="shared" si="36"/>
        <v>1.0689004627021546E-2</v>
      </c>
      <c r="L81" s="52">
        <f t="shared" ref="L81:L87" si="39">(I81-H81)/H81</f>
        <v>0.38374839309206543</v>
      </c>
      <c r="N81" s="40">
        <f t="shared" si="31"/>
        <v>1.1424497879469007</v>
      </c>
      <c r="O81" s="143">
        <f t="shared" si="32"/>
        <v>1.0853557485492851</v>
      </c>
      <c r="P81" s="52">
        <f t="shared" ref="P81:P83" si="40">(O81-N81)/N81</f>
        <v>-4.9975097374055651E-2</v>
      </c>
    </row>
    <row r="82" spans="1:16" ht="20.100000000000001" customHeight="1" x14ac:dyDescent="0.25">
      <c r="A82" s="38" t="s">
        <v>203</v>
      </c>
      <c r="B82" s="19">
        <v>4890.0700000000006</v>
      </c>
      <c r="C82" s="140">
        <v>6670.19</v>
      </c>
      <c r="D82" s="247">
        <f t="shared" si="33"/>
        <v>4.8984041938795108E-3</v>
      </c>
      <c r="E82" s="215">
        <f t="shared" si="34"/>
        <v>6.5202340069765085E-3</v>
      </c>
      <c r="F82" s="52">
        <f t="shared" si="38"/>
        <v>0.36402750880866713</v>
      </c>
      <c r="H82" s="19">
        <v>1560.4810000000004</v>
      </c>
      <c r="I82" s="140">
        <v>2019.2760000000005</v>
      </c>
      <c r="J82" s="214">
        <f t="shared" si="35"/>
        <v>6.3205239884708561E-3</v>
      </c>
      <c r="K82" s="215">
        <f t="shared" si="36"/>
        <v>8.3689310007733705E-3</v>
      </c>
      <c r="L82" s="52">
        <f t="shared" si="39"/>
        <v>0.29400870628991954</v>
      </c>
      <c r="N82" s="40">
        <f t="shared" si="31"/>
        <v>3.1911220084784069</v>
      </c>
      <c r="O82" s="143">
        <f t="shared" si="32"/>
        <v>3.0273140645169039</v>
      </c>
      <c r="P82" s="52">
        <f t="shared" si="40"/>
        <v>-5.1332397672757747E-2</v>
      </c>
    </row>
    <row r="83" spans="1:16" ht="20.100000000000001" customHeight="1" x14ac:dyDescent="0.25">
      <c r="A83" s="38" t="s">
        <v>205</v>
      </c>
      <c r="B83" s="19">
        <v>10233.419999999995</v>
      </c>
      <c r="C83" s="140">
        <v>9139.1099999999988</v>
      </c>
      <c r="D83" s="247">
        <f t="shared" si="33"/>
        <v>1.0250860917273254E-2</v>
      </c>
      <c r="E83" s="215">
        <f t="shared" si="34"/>
        <v>8.9336489388606739E-3</v>
      </c>
      <c r="F83" s="52">
        <f t="shared" si="38"/>
        <v>-0.10693492498109101</v>
      </c>
      <c r="H83" s="19">
        <v>2335.5690000000004</v>
      </c>
      <c r="I83" s="140">
        <v>2012.5459999999998</v>
      </c>
      <c r="J83" s="214">
        <f t="shared" si="35"/>
        <v>9.4599164560343167E-3</v>
      </c>
      <c r="K83" s="215">
        <f t="shared" si="36"/>
        <v>8.3410383770630842E-3</v>
      </c>
      <c r="L83" s="52">
        <f t="shared" si="39"/>
        <v>-0.13830591174998491</v>
      </c>
      <c r="N83" s="40">
        <f t="shared" si="31"/>
        <v>2.2822956548250746</v>
      </c>
      <c r="O83" s="143">
        <f t="shared" si="32"/>
        <v>2.2021247145509792</v>
      </c>
      <c r="P83" s="52">
        <f t="shared" si="40"/>
        <v>-3.5127324588557739E-2</v>
      </c>
    </row>
    <row r="84" spans="1:16" ht="20.100000000000001" customHeight="1" x14ac:dyDescent="0.25">
      <c r="A84" s="38" t="s">
        <v>202</v>
      </c>
      <c r="B84" s="19">
        <v>7443.9900000000007</v>
      </c>
      <c r="C84" s="140">
        <v>5955.579999999999</v>
      </c>
      <c r="D84" s="247">
        <f t="shared" si="33"/>
        <v>7.4566768645841748E-3</v>
      </c>
      <c r="E84" s="215">
        <f t="shared" si="34"/>
        <v>5.8216895241768457E-3</v>
      </c>
      <c r="F84" s="52">
        <f t="shared" ref="F84:F87" si="41">(C84-B84)/B84</f>
        <v>-0.19994787741520362</v>
      </c>
      <c r="H84" s="19">
        <v>2968.3829999999998</v>
      </c>
      <c r="I84" s="140">
        <v>1943.4570000000003</v>
      </c>
      <c r="J84" s="214">
        <f t="shared" si="35"/>
        <v>1.2023046713461476E-2</v>
      </c>
      <c r="K84" s="215">
        <f t="shared" si="36"/>
        <v>8.0546975925876452E-3</v>
      </c>
      <c r="L84" s="52">
        <f t="shared" ref="L84:L85" si="42">(I84-H84)/H84</f>
        <v>-0.34528091556918344</v>
      </c>
      <c r="N84" s="40">
        <f t="shared" si="31"/>
        <v>3.9876235728419833</v>
      </c>
      <c r="O84" s="143">
        <f t="shared" si="32"/>
        <v>3.263253956793462</v>
      </c>
      <c r="P84" s="52">
        <f t="shared" ref="P84:P86" si="43">(O84-N84)/N84</f>
        <v>-0.18165446231733012</v>
      </c>
    </row>
    <row r="85" spans="1:16" ht="20.100000000000001" customHeight="1" x14ac:dyDescent="0.25">
      <c r="A85" s="38" t="s">
        <v>201</v>
      </c>
      <c r="B85" s="19">
        <v>7168.2800000000016</v>
      </c>
      <c r="C85" s="140">
        <v>7592.49</v>
      </c>
      <c r="D85" s="247">
        <f t="shared" si="33"/>
        <v>7.1804969693486228E-3</v>
      </c>
      <c r="E85" s="215">
        <f t="shared" si="34"/>
        <v>7.4217993034125075E-3</v>
      </c>
      <c r="F85" s="52">
        <f t="shared" si="41"/>
        <v>5.9178770918546446E-2</v>
      </c>
      <c r="H85" s="19">
        <v>1825.4739999999999</v>
      </c>
      <c r="I85" s="140">
        <v>1917.4000000000003</v>
      </c>
      <c r="J85" s="214">
        <f t="shared" si="35"/>
        <v>7.3938434414323809E-3</v>
      </c>
      <c r="K85" s="215">
        <f t="shared" si="36"/>
        <v>7.9467038190335834E-3</v>
      </c>
      <c r="L85" s="52">
        <f t="shared" si="42"/>
        <v>5.0357331849152816E-2</v>
      </c>
      <c r="N85" s="40">
        <f t="shared" si="31"/>
        <v>2.5465997421975701</v>
      </c>
      <c r="O85" s="143">
        <f t="shared" si="32"/>
        <v>2.5253902211264028</v>
      </c>
      <c r="P85" s="52">
        <f t="shared" si="43"/>
        <v>-8.32856483872285E-3</v>
      </c>
    </row>
    <row r="86" spans="1:16" ht="20.100000000000001" customHeight="1" x14ac:dyDescent="0.25">
      <c r="A86" s="38" t="s">
        <v>206</v>
      </c>
      <c r="B86" s="19">
        <v>22426.649999999994</v>
      </c>
      <c r="C86" s="140">
        <v>23974.87999999999</v>
      </c>
      <c r="D86" s="247">
        <f t="shared" si="33"/>
        <v>2.2464871957797717E-2</v>
      </c>
      <c r="E86" s="215">
        <f t="shared" si="34"/>
        <v>2.3435888316401917E-2</v>
      </c>
      <c r="F86" s="52">
        <f t="shared" si="41"/>
        <v>6.9035277225978756E-2</v>
      </c>
      <c r="H86" s="19">
        <v>1339.673</v>
      </c>
      <c r="I86" s="140">
        <v>1763.704</v>
      </c>
      <c r="J86" s="214">
        <f t="shared" si="35"/>
        <v>5.4261700931999262E-3</v>
      </c>
      <c r="K86" s="215">
        <f t="shared" si="36"/>
        <v>7.3097075792452303E-3</v>
      </c>
      <c r="L86" s="52">
        <f t="shared" si="39"/>
        <v>0.31651828468588972</v>
      </c>
      <c r="N86" s="40">
        <f t="shared" si="31"/>
        <v>0.59735760802438187</v>
      </c>
      <c r="O86" s="143">
        <f t="shared" si="32"/>
        <v>0.73564664348684983</v>
      </c>
      <c r="P86" s="52">
        <f t="shared" si="43"/>
        <v>0.23150125419817794</v>
      </c>
    </row>
    <row r="87" spans="1:16" ht="20.100000000000001" customHeight="1" x14ac:dyDescent="0.25">
      <c r="A87" s="38" t="s">
        <v>208</v>
      </c>
      <c r="B87" s="19">
        <v>7731.9100000000008</v>
      </c>
      <c r="C87" s="140">
        <v>5925.1400000000012</v>
      </c>
      <c r="D87" s="247">
        <f t="shared" si="33"/>
        <v>7.7450875694415264E-3</v>
      </c>
      <c r="E87" s="215">
        <f t="shared" si="34"/>
        <v>5.791933861568681E-3</v>
      </c>
      <c r="F87" s="52">
        <f t="shared" si="41"/>
        <v>-0.23367706038999411</v>
      </c>
      <c r="H87" s="19">
        <v>1778.8969999999997</v>
      </c>
      <c r="I87" s="140">
        <v>1575.6579999999997</v>
      </c>
      <c r="J87" s="214">
        <f t="shared" si="35"/>
        <v>7.2051894009083324E-3</v>
      </c>
      <c r="K87" s="215">
        <f t="shared" si="36"/>
        <v>6.5303470564779453E-3</v>
      </c>
      <c r="L87" s="52">
        <f t="shared" si="39"/>
        <v>-0.1142500099780932</v>
      </c>
      <c r="N87" s="40">
        <f t="shared" ref="N87" si="44">(H87/B87)*10</f>
        <v>2.3007212965489763</v>
      </c>
      <c r="O87" s="143">
        <f t="shared" ref="O87" si="45">(I87/C87)*10</f>
        <v>2.6592755614213326</v>
      </c>
      <c r="P87" s="52">
        <f t="shared" ref="P87" si="46">(O87-N87)/N87</f>
        <v>0.15584428475112505</v>
      </c>
    </row>
    <row r="88" spans="1:16" ht="20.100000000000001" customHeight="1" x14ac:dyDescent="0.25">
      <c r="A88" s="38" t="s">
        <v>210</v>
      </c>
      <c r="B88" s="19">
        <v>4412.5599999999995</v>
      </c>
      <c r="C88" s="140">
        <v>4978.4500000000007</v>
      </c>
      <c r="D88" s="247">
        <f t="shared" si="33"/>
        <v>4.4200803689405195E-3</v>
      </c>
      <c r="E88" s="215">
        <f t="shared" si="34"/>
        <v>4.8665268893438125E-3</v>
      </c>
      <c r="F88" s="52">
        <f t="shared" ref="F88:F94" si="47">(C88-B88)/B88</f>
        <v>0.12824528165056143</v>
      </c>
      <c r="H88" s="19">
        <v>896.48100000000011</v>
      </c>
      <c r="I88" s="140">
        <v>1004.283</v>
      </c>
      <c r="J88" s="214">
        <f t="shared" si="35"/>
        <v>3.6310789209918867E-3</v>
      </c>
      <c r="K88" s="215">
        <f t="shared" si="36"/>
        <v>4.1622715925161693E-3</v>
      </c>
      <c r="L88" s="52">
        <f t="shared" ref="L88:L94" si="48">(I88-H88)/H88</f>
        <v>0.12025017819674917</v>
      </c>
      <c r="N88" s="40">
        <f t="shared" si="31"/>
        <v>2.0316573598999224</v>
      </c>
      <c r="O88" s="143">
        <f t="shared" si="32"/>
        <v>2.017260392290773</v>
      </c>
      <c r="P88" s="52">
        <f t="shared" ref="P88:P93" si="49">(O88-N88)/N88</f>
        <v>-7.086316764485576E-3</v>
      </c>
    </row>
    <row r="89" spans="1:16" ht="20.100000000000001" customHeight="1" x14ac:dyDescent="0.25">
      <c r="A89" s="38" t="s">
        <v>209</v>
      </c>
      <c r="B89" s="19">
        <v>1671.21</v>
      </c>
      <c r="C89" s="140">
        <v>2624.9300000000003</v>
      </c>
      <c r="D89" s="247">
        <f t="shared" si="33"/>
        <v>1.6740582594632339E-3</v>
      </c>
      <c r="E89" s="215">
        <f t="shared" si="34"/>
        <v>2.5659175903434308E-3</v>
      </c>
      <c r="F89" s="52">
        <f t="shared" si="47"/>
        <v>0.57067633630722669</v>
      </c>
      <c r="H89" s="19">
        <v>524.53800000000001</v>
      </c>
      <c r="I89" s="140">
        <v>875.42799999999988</v>
      </c>
      <c r="J89" s="214">
        <f t="shared" si="35"/>
        <v>2.124572495188679E-3</v>
      </c>
      <c r="K89" s="215">
        <f t="shared" si="36"/>
        <v>3.6282293892192187E-3</v>
      </c>
      <c r="L89" s="52">
        <f t="shared" si="48"/>
        <v>0.6689505812734251</v>
      </c>
      <c r="N89" s="40">
        <f t="shared" si="31"/>
        <v>3.138671980182024</v>
      </c>
      <c r="O89" s="143">
        <f t="shared" si="32"/>
        <v>3.3350527442636557</v>
      </c>
      <c r="P89" s="52">
        <f t="shared" si="49"/>
        <v>6.2568106932360243E-2</v>
      </c>
    </row>
    <row r="90" spans="1:16" ht="20.100000000000001" customHeight="1" x14ac:dyDescent="0.25">
      <c r="A90" s="38" t="s">
        <v>211</v>
      </c>
      <c r="B90" s="19">
        <v>5145.4900000000007</v>
      </c>
      <c r="C90" s="140">
        <v>2762.71</v>
      </c>
      <c r="D90" s="247">
        <f t="shared" si="33"/>
        <v>5.1542595086706494E-3</v>
      </c>
      <c r="E90" s="215">
        <f t="shared" si="34"/>
        <v>2.7006000868662022E-3</v>
      </c>
      <c r="F90" s="52">
        <f t="shared" si="47"/>
        <v>-0.46308126145420558</v>
      </c>
      <c r="H90" s="19">
        <v>1420.9879999999996</v>
      </c>
      <c r="I90" s="140">
        <v>704.42299999999989</v>
      </c>
      <c r="J90" s="214">
        <f t="shared" si="35"/>
        <v>5.7555258547391606E-3</v>
      </c>
      <c r="K90" s="215">
        <f t="shared" si="36"/>
        <v>2.9194956421795619E-3</v>
      </c>
      <c r="L90" s="52">
        <f t="shared" si="48"/>
        <v>-0.50427237949933423</v>
      </c>
      <c r="N90" s="40">
        <f t="shared" si="31"/>
        <v>2.7616184270108373</v>
      </c>
      <c r="O90" s="143">
        <f t="shared" si="32"/>
        <v>2.5497536838828538</v>
      </c>
      <c r="P90" s="52">
        <f t="shared" si="49"/>
        <v>-7.6717601916244757E-2</v>
      </c>
    </row>
    <row r="91" spans="1:16" ht="20.100000000000001" customHeight="1" x14ac:dyDescent="0.25">
      <c r="A91" s="38" t="s">
        <v>213</v>
      </c>
      <c r="B91" s="19">
        <v>363.48</v>
      </c>
      <c r="C91" s="140">
        <v>327.31</v>
      </c>
      <c r="D91" s="247">
        <f t="shared" si="33"/>
        <v>3.6409948250052131E-4</v>
      </c>
      <c r="E91" s="215">
        <f t="shared" si="34"/>
        <v>3.1995157451639026E-4</v>
      </c>
      <c r="F91" s="52">
        <f t="shared" si="47"/>
        <v>-9.9510289424452558E-2</v>
      </c>
      <c r="H91" s="19">
        <v>402.40300000000008</v>
      </c>
      <c r="I91" s="140">
        <v>655.02199999999982</v>
      </c>
      <c r="J91" s="214">
        <f t="shared" si="35"/>
        <v>1.6298806679047278E-3</v>
      </c>
      <c r="K91" s="215">
        <f t="shared" si="36"/>
        <v>2.7147521794883768E-3</v>
      </c>
      <c r="L91" s="52">
        <f t="shared" si="48"/>
        <v>0.62777613486976913</v>
      </c>
      <c r="N91" s="40">
        <f t="shared" si="31"/>
        <v>11.070842962473865</v>
      </c>
      <c r="O91" s="143">
        <f t="shared" si="32"/>
        <v>20.012281934557446</v>
      </c>
      <c r="P91" s="52">
        <f t="shared" si="49"/>
        <v>0.80765656259345475</v>
      </c>
    </row>
    <row r="92" spans="1:16" ht="20.100000000000001" customHeight="1" x14ac:dyDescent="0.25">
      <c r="A92" s="38" t="s">
        <v>204</v>
      </c>
      <c r="B92" s="19">
        <v>1672.1199999999994</v>
      </c>
      <c r="C92" s="140">
        <v>2218.1799999999998</v>
      </c>
      <c r="D92" s="247">
        <f t="shared" si="33"/>
        <v>1.6749698103850873E-3</v>
      </c>
      <c r="E92" s="215">
        <f t="shared" si="34"/>
        <v>2.1683119475749794E-3</v>
      </c>
      <c r="F92" s="52">
        <f t="shared" si="47"/>
        <v>0.32656747123412228</v>
      </c>
      <c r="H92" s="19">
        <v>539.75600000000009</v>
      </c>
      <c r="I92" s="140">
        <v>572.35500000000013</v>
      </c>
      <c r="J92" s="214">
        <f t="shared" si="35"/>
        <v>2.1862110118105091E-3</v>
      </c>
      <c r="K92" s="215">
        <f t="shared" si="36"/>
        <v>2.372137094160304E-3</v>
      </c>
      <c r="L92" s="52">
        <f t="shared" si="48"/>
        <v>6.0395808476422758E-2</v>
      </c>
      <c r="N92" s="40">
        <f t="shared" si="31"/>
        <v>3.2279740688467351</v>
      </c>
      <c r="O92" s="143">
        <f t="shared" si="32"/>
        <v>2.5802910494188938</v>
      </c>
      <c r="P92" s="52">
        <f t="shared" si="49"/>
        <v>-0.20064690905625532</v>
      </c>
    </row>
    <row r="93" spans="1:16" ht="20.100000000000001" customHeight="1" x14ac:dyDescent="0.25">
      <c r="A93" s="38" t="s">
        <v>215</v>
      </c>
      <c r="B93" s="19">
        <v>2236.6199999999994</v>
      </c>
      <c r="C93" s="140">
        <v>1998.07</v>
      </c>
      <c r="D93" s="247">
        <f t="shared" si="33"/>
        <v>2.2404318932274562E-3</v>
      </c>
      <c r="E93" s="215">
        <f t="shared" si="34"/>
        <v>1.95315035438564E-3</v>
      </c>
      <c r="F93" s="52">
        <f t="shared" si="47"/>
        <v>-0.10665647271329039</v>
      </c>
      <c r="H93" s="19">
        <v>605.9530000000002</v>
      </c>
      <c r="I93" s="140">
        <v>519.48300000000006</v>
      </c>
      <c r="J93" s="214">
        <f t="shared" si="35"/>
        <v>2.4543332936356678E-3</v>
      </c>
      <c r="K93" s="215">
        <f t="shared" si="36"/>
        <v>2.1530080004292388E-3</v>
      </c>
      <c r="L93" s="52">
        <f t="shared" si="48"/>
        <v>-0.14270083653352672</v>
      </c>
      <c r="N93" s="40">
        <f t="shared" si="31"/>
        <v>2.7092353640761524</v>
      </c>
      <c r="O93" s="143">
        <f t="shared" si="32"/>
        <v>2.5999239265891587</v>
      </c>
      <c r="P93" s="52">
        <f t="shared" si="49"/>
        <v>-4.0347708042069212E-2</v>
      </c>
    </row>
    <row r="94" spans="1:16" ht="20.100000000000001" customHeight="1" x14ac:dyDescent="0.25">
      <c r="A94" s="38" t="s">
        <v>219</v>
      </c>
      <c r="B94" s="19">
        <v>1961.8200000000002</v>
      </c>
      <c r="C94" s="140">
        <v>1906.8100000000002</v>
      </c>
      <c r="D94" s="247">
        <f t="shared" si="33"/>
        <v>1.965163548913758E-3</v>
      </c>
      <c r="E94" s="215">
        <f t="shared" si="34"/>
        <v>1.8639420176700932E-3</v>
      </c>
      <c r="F94" s="52">
        <f t="shared" si="47"/>
        <v>-2.8040289119287187E-2</v>
      </c>
      <c r="H94" s="19">
        <v>423.69700000000006</v>
      </c>
      <c r="I94" s="140">
        <v>490.13600000000008</v>
      </c>
      <c r="J94" s="214">
        <f t="shared" si="35"/>
        <v>1.716129227041621E-3</v>
      </c>
      <c r="K94" s="215">
        <f t="shared" si="36"/>
        <v>2.0313787540658414E-3</v>
      </c>
      <c r="L94" s="52">
        <f t="shared" si="48"/>
        <v>0.15680781313060987</v>
      </c>
      <c r="N94" s="40">
        <f t="shared" ref="N94" si="50">(H94/B94)*10</f>
        <v>2.1597139390973688</v>
      </c>
      <c r="O94" s="143">
        <f t="shared" ref="O94" si="51">(I94/C94)*10</f>
        <v>2.5704501235047017</v>
      </c>
      <c r="P94" s="52">
        <f t="shared" ref="P94" si="52">(O94-N94)/N94</f>
        <v>0.19018082764192193</v>
      </c>
    </row>
    <row r="95" spans="1:16" ht="20.100000000000001" customHeight="1" thickBot="1" x14ac:dyDescent="0.3">
      <c r="A95" s="8" t="s">
        <v>17</v>
      </c>
      <c r="B95" s="19">
        <f>B96-SUM(B68:B94)</f>
        <v>33037.049999999814</v>
      </c>
      <c r="C95" s="140">
        <f>C96-SUM(C68:C94)</f>
        <v>32534.620000000112</v>
      </c>
      <c r="D95" s="247">
        <f t="shared" si="33"/>
        <v>3.3093355365752669E-2</v>
      </c>
      <c r="E95" s="215">
        <f t="shared" si="34"/>
        <v>3.1803192372040198E-2</v>
      </c>
      <c r="F95" s="52">
        <f>(C95-B95)/B95</f>
        <v>-1.5208076992337536E-2</v>
      </c>
      <c r="H95" s="19">
        <f>H96-SUM(H68:H94)</f>
        <v>8858.1919999999809</v>
      </c>
      <c r="I95" s="140">
        <f>I96-SUM(I68:I94)</f>
        <v>8349.1310000000813</v>
      </c>
      <c r="J95" s="214">
        <f t="shared" si="35"/>
        <v>3.5878946959610844E-2</v>
      </c>
      <c r="K95" s="215">
        <f t="shared" si="36"/>
        <v>3.460314551127168E-2</v>
      </c>
      <c r="L95" s="52">
        <f>(I95-H95)/H95</f>
        <v>-5.7467821876055605E-2</v>
      </c>
      <c r="N95" s="40">
        <f t="shared" si="31"/>
        <v>2.6812902483726697</v>
      </c>
      <c r="O95" s="143">
        <f t="shared" si="32"/>
        <v>2.5662297577165654</v>
      </c>
      <c r="P95" s="52">
        <f>(O95-N95)/N95</f>
        <v>-4.2912359348614697E-2</v>
      </c>
    </row>
    <row r="96" spans="1:16" ht="26.25" customHeight="1" thickBot="1" x14ac:dyDescent="0.3">
      <c r="A96" s="12" t="s">
        <v>18</v>
      </c>
      <c r="B96" s="17">
        <v>998298.58999999973</v>
      </c>
      <c r="C96" s="145">
        <v>1022998.5600000002</v>
      </c>
      <c r="D96" s="243">
        <f>SUM(D68:D95)</f>
        <v>0.99999999999999978</v>
      </c>
      <c r="E96" s="244">
        <f>SUM(E68:E95)</f>
        <v>0.99999999999999989</v>
      </c>
      <c r="F96" s="57">
        <f>(C96-B96)/B96</f>
        <v>2.4742066399192696E-2</v>
      </c>
      <c r="G96" s="1"/>
      <c r="H96" s="17">
        <v>246891.08099999989</v>
      </c>
      <c r="I96" s="145">
        <v>241282.42900000012</v>
      </c>
      <c r="J96" s="255">
        <f t="shared" si="35"/>
        <v>1</v>
      </c>
      <c r="K96" s="244">
        <f t="shared" si="36"/>
        <v>1</v>
      </c>
      <c r="L96" s="57">
        <f>(I96-H96)/H96</f>
        <v>-2.2717110627417811E-2</v>
      </c>
      <c r="M96" s="1"/>
      <c r="N96" s="37">
        <f t="shared" si="31"/>
        <v>2.4731185987150393</v>
      </c>
      <c r="O96" s="150">
        <f t="shared" si="32"/>
        <v>2.3585803385686104</v>
      </c>
      <c r="P96" s="57">
        <f>(O96-N96)/N96</f>
        <v>-4.6313290517462295E-2</v>
      </c>
    </row>
  </sheetData>
  <mergeCells count="33"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132</v>
      </c>
      <c r="B1" s="4"/>
    </row>
    <row r="3" spans="1:19" ht="15.75" thickBot="1" x14ac:dyDescent="0.3"/>
    <row r="4" spans="1:19" x14ac:dyDescent="0.25">
      <c r="A4" s="350" t="s">
        <v>16</v>
      </c>
      <c r="B4" s="338"/>
      <c r="C4" s="338"/>
      <c r="D4" s="338"/>
      <c r="E4" s="365" t="s">
        <v>1</v>
      </c>
      <c r="F4" s="366"/>
      <c r="G4" s="363" t="s">
        <v>104</v>
      </c>
      <c r="H4" s="363"/>
      <c r="I4" s="130" t="s">
        <v>0</v>
      </c>
      <c r="K4" s="367" t="s">
        <v>19</v>
      </c>
      <c r="L4" s="366"/>
      <c r="M4" s="363" t="s">
        <v>104</v>
      </c>
      <c r="N4" s="363"/>
      <c r="O4" s="130" t="s">
        <v>0</v>
      </c>
      <c r="Q4" s="373" t="s">
        <v>22</v>
      </c>
      <c r="R4" s="363"/>
      <c r="S4" s="130" t="s">
        <v>0</v>
      </c>
    </row>
    <row r="5" spans="1:19" x14ac:dyDescent="0.25">
      <c r="A5" s="364"/>
      <c r="B5" s="339"/>
      <c r="C5" s="339"/>
      <c r="D5" s="339"/>
      <c r="E5" s="368" t="s">
        <v>155</v>
      </c>
      <c r="F5" s="369"/>
      <c r="G5" s="370" t="str">
        <f>E5</f>
        <v>jan-jul</v>
      </c>
      <c r="H5" s="370"/>
      <c r="I5" s="131" t="s">
        <v>152</v>
      </c>
      <c r="K5" s="371" t="str">
        <f>E5</f>
        <v>jan-jul</v>
      </c>
      <c r="L5" s="369"/>
      <c r="M5" s="359" t="str">
        <f>E5</f>
        <v>jan-jul</v>
      </c>
      <c r="N5" s="360"/>
      <c r="O5" s="131" t="str">
        <f>I5</f>
        <v>2025/2024</v>
      </c>
      <c r="Q5" s="371" t="str">
        <f>E5</f>
        <v>jan-jul</v>
      </c>
      <c r="R5" s="369"/>
      <c r="S5" s="131" t="str">
        <f>O5</f>
        <v>2025/2024</v>
      </c>
    </row>
    <row r="6" spans="1:19" ht="15.75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355531.10999999993</v>
      </c>
      <c r="F7" s="145">
        <v>365152.77</v>
      </c>
      <c r="G7" s="243">
        <f>E7/E15</f>
        <v>0.38220169462110032</v>
      </c>
      <c r="H7" s="244">
        <f>F7/F15</f>
        <v>0.38340515182366597</v>
      </c>
      <c r="I7" s="164">
        <f t="shared" ref="I7:I18" si="0">(F7-E7)/E7</f>
        <v>2.706277940065524E-2</v>
      </c>
      <c r="J7" s="1"/>
      <c r="K7" s="17">
        <v>88412.065999999861</v>
      </c>
      <c r="L7" s="145">
        <v>92220.389999999956</v>
      </c>
      <c r="M7" s="243">
        <f>K7/K15</f>
        <v>0.31749039535891788</v>
      </c>
      <c r="N7" s="244">
        <f>L7/L15</f>
        <v>0.33191742823344367</v>
      </c>
      <c r="O7" s="164">
        <f t="shared" ref="O7:O18" si="1">(L7-K7)/K7</f>
        <v>4.3074708829902254E-2</v>
      </c>
      <c r="P7" s="1"/>
      <c r="Q7" s="187">
        <f t="shared" ref="Q7:R18" si="2">(K7/E7)*10</f>
        <v>2.4867603287937272</v>
      </c>
      <c r="R7" s="188">
        <f t="shared" si="2"/>
        <v>2.5255289724352892</v>
      </c>
      <c r="S7" s="55">
        <f>(R7-Q7)/Q7</f>
        <v>1.5590020152994712E-2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307007.15999999997</v>
      </c>
      <c r="F8" s="181">
        <v>314576.02</v>
      </c>
      <c r="G8" s="245">
        <f>E8/E7</f>
        <v>0.86351700699272149</v>
      </c>
      <c r="H8" s="246">
        <f>F8/F7</f>
        <v>0.86149153407764101</v>
      </c>
      <c r="I8" s="206">
        <f t="shared" si="0"/>
        <v>2.4653692115845262E-2</v>
      </c>
      <c r="K8" s="180">
        <v>79635.557999999859</v>
      </c>
      <c r="L8" s="181">
        <v>82825.01599999996</v>
      </c>
      <c r="M8" s="250">
        <f>K8/K7</f>
        <v>0.90073178473173543</v>
      </c>
      <c r="N8" s="246">
        <f>L8/L7</f>
        <v>0.89812042651305202</v>
      </c>
      <c r="O8" s="207">
        <f t="shared" si="1"/>
        <v>4.0050676859702622E-2</v>
      </c>
      <c r="Q8" s="189">
        <f t="shared" si="2"/>
        <v>2.5939316203569933</v>
      </c>
      <c r="R8" s="190">
        <f t="shared" si="2"/>
        <v>2.6329093997692499</v>
      </c>
      <c r="S8" s="182">
        <f t="shared" ref="S8:S18" si="3">(R8-Q8)/Q8</f>
        <v>1.5026525412760181E-2</v>
      </c>
    </row>
    <row r="9" spans="1:19" ht="24" customHeight="1" x14ac:dyDescent="0.25">
      <c r="A9" s="8"/>
      <c r="B9" t="s">
        <v>37</v>
      </c>
      <c r="E9" s="19">
        <v>44390.119999999966</v>
      </c>
      <c r="F9" s="140">
        <v>46773.640000000007</v>
      </c>
      <c r="G9" s="247">
        <f>E9/E7</f>
        <v>0.12485579672619922</v>
      </c>
      <c r="H9" s="215">
        <f>F9/F7</f>
        <v>0.12809334569747344</v>
      </c>
      <c r="I9" s="182">
        <f t="shared" si="0"/>
        <v>5.3694831192167135E-2</v>
      </c>
      <c r="K9" s="19">
        <v>7963.5730000000012</v>
      </c>
      <c r="L9" s="140">
        <v>8525.3329999999951</v>
      </c>
      <c r="M9" s="247">
        <f>K9/K7</f>
        <v>9.0073373016755581E-2</v>
      </c>
      <c r="N9" s="215">
        <f>L9/L7</f>
        <v>9.2445206531874338E-2</v>
      </c>
      <c r="O9" s="182">
        <f t="shared" si="1"/>
        <v>7.0541200539003507E-2</v>
      </c>
      <c r="Q9" s="189">
        <f t="shared" si="2"/>
        <v>1.793996727199658</v>
      </c>
      <c r="R9" s="190">
        <f t="shared" si="2"/>
        <v>1.822678970462849</v>
      </c>
      <c r="S9" s="182">
        <f t="shared" si="3"/>
        <v>1.5987901665775395E-2</v>
      </c>
    </row>
    <row r="10" spans="1:19" ht="24" customHeight="1" thickBot="1" x14ac:dyDescent="0.3">
      <c r="A10" s="8"/>
      <c r="B10" t="s">
        <v>36</v>
      </c>
      <c r="E10" s="19">
        <v>4133.83</v>
      </c>
      <c r="F10" s="140">
        <v>3803.1099999999992</v>
      </c>
      <c r="G10" s="247">
        <f>E10/E7</f>
        <v>1.1627196281079315E-2</v>
      </c>
      <c r="H10" s="215">
        <f>F10/F7</f>
        <v>1.0415120224885598E-2</v>
      </c>
      <c r="I10" s="186">
        <f t="shared" si="0"/>
        <v>-8.0003289927258914E-2</v>
      </c>
      <c r="K10" s="19">
        <v>812.93499999999995</v>
      </c>
      <c r="L10" s="140">
        <v>870.04100000000017</v>
      </c>
      <c r="M10" s="247">
        <f>K10/K7</f>
        <v>9.1948422515089872E-3</v>
      </c>
      <c r="N10" s="215">
        <f>L10/L7</f>
        <v>9.4343669550736083E-3</v>
      </c>
      <c r="O10" s="209">
        <f t="shared" si="1"/>
        <v>7.024669869054749E-2</v>
      </c>
      <c r="Q10" s="189">
        <f t="shared" si="2"/>
        <v>1.9665419235914394</v>
      </c>
      <c r="R10" s="190">
        <f t="shared" si="2"/>
        <v>2.2877092695188948</v>
      </c>
      <c r="S10" s="182">
        <f t="shared" si="3"/>
        <v>0.16331578903790495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574687.45000000077</v>
      </c>
      <c r="F11" s="145">
        <v>587241.23999999987</v>
      </c>
      <c r="G11" s="243">
        <f>E11/E15</f>
        <v>0.61779830537889979</v>
      </c>
      <c r="H11" s="244">
        <f>F11/F15</f>
        <v>0.61659484817633403</v>
      </c>
      <c r="I11" s="164">
        <f t="shared" si="0"/>
        <v>2.1844552199633192E-2</v>
      </c>
      <c r="J11" s="1"/>
      <c r="K11" s="17">
        <v>190059.55799999993</v>
      </c>
      <c r="L11" s="145">
        <v>185620.97100000049</v>
      </c>
      <c r="M11" s="243">
        <f>K11/K15</f>
        <v>0.68250960464108212</v>
      </c>
      <c r="N11" s="244">
        <f>L11/L15</f>
        <v>0.66808257176655639</v>
      </c>
      <c r="O11" s="164">
        <f t="shared" si="1"/>
        <v>-2.3353663697352426E-2</v>
      </c>
      <c r="Q11" s="191">
        <f t="shared" si="2"/>
        <v>3.3071812861060335</v>
      </c>
      <c r="R11" s="192">
        <f t="shared" si="2"/>
        <v>3.1608980833839344</v>
      </c>
      <c r="S11" s="57">
        <f t="shared" si="3"/>
        <v>-4.4231987927803293E-2</v>
      </c>
    </row>
    <row r="12" spans="1:19" s="3" customFormat="1" ht="24" customHeight="1" x14ac:dyDescent="0.25">
      <c r="A12" s="46"/>
      <c r="B12" s="3" t="s">
        <v>33</v>
      </c>
      <c r="E12" s="31">
        <v>539086.26000000071</v>
      </c>
      <c r="F12" s="141">
        <v>549236.54999999981</v>
      </c>
      <c r="G12" s="247">
        <f>E12/E11</f>
        <v>0.93805121375105716</v>
      </c>
      <c r="H12" s="215">
        <f>F12/F11</f>
        <v>0.93528266168772467</v>
      </c>
      <c r="I12" s="206">
        <f t="shared" si="0"/>
        <v>1.8828693574937511E-2</v>
      </c>
      <c r="K12" s="31">
        <v>183854.16599999994</v>
      </c>
      <c r="L12" s="141">
        <v>178742.7470000005</v>
      </c>
      <c r="M12" s="247">
        <f>K12/K11</f>
        <v>0.96735027659066741</v>
      </c>
      <c r="N12" s="215">
        <f>L12/L11</f>
        <v>0.96294479032759739</v>
      </c>
      <c r="O12" s="206">
        <f t="shared" si="1"/>
        <v>-2.7801485879843719E-2</v>
      </c>
      <c r="Q12" s="189">
        <f t="shared" si="2"/>
        <v>3.4104776849626939</v>
      </c>
      <c r="R12" s="190">
        <f t="shared" si="2"/>
        <v>3.254385510214143</v>
      </c>
      <c r="S12" s="182">
        <f t="shared" si="3"/>
        <v>-4.5768419901055096E-2</v>
      </c>
    </row>
    <row r="13" spans="1:19" ht="24" customHeight="1" x14ac:dyDescent="0.25">
      <c r="A13" s="8"/>
      <c r="B13" s="3" t="s">
        <v>37</v>
      </c>
      <c r="D13" s="3"/>
      <c r="E13" s="19">
        <v>34499.180000000008</v>
      </c>
      <c r="F13" s="140">
        <v>34301.380000000026</v>
      </c>
      <c r="G13" s="247">
        <f>E13/E11</f>
        <v>6.0031204787924224E-2</v>
      </c>
      <c r="H13" s="215">
        <f>F13/F11</f>
        <v>5.8411054373497397E-2</v>
      </c>
      <c r="I13" s="182">
        <f t="shared" si="0"/>
        <v>-5.7334696071031557E-3</v>
      </c>
      <c r="K13" s="19">
        <v>6054.2389999999996</v>
      </c>
      <c r="L13" s="140">
        <v>6319.1969999999992</v>
      </c>
      <c r="M13" s="247">
        <f>K13/K11</f>
        <v>3.1854430599065169E-2</v>
      </c>
      <c r="N13" s="215">
        <f>L13/L11</f>
        <v>3.4043551038206686E-2</v>
      </c>
      <c r="O13" s="182">
        <f t="shared" si="1"/>
        <v>4.3764046976011294E-2</v>
      </c>
      <c r="Q13" s="189">
        <f t="shared" si="2"/>
        <v>1.7548935945723922</v>
      </c>
      <c r="R13" s="190">
        <f t="shared" si="2"/>
        <v>1.8422573669047702</v>
      </c>
      <c r="S13" s="182">
        <f t="shared" si="3"/>
        <v>4.9782945588598769E-2</v>
      </c>
    </row>
    <row r="14" spans="1:19" ht="24" customHeight="1" thickBot="1" x14ac:dyDescent="0.3">
      <c r="A14" s="8"/>
      <c r="B14" t="s">
        <v>36</v>
      </c>
      <c r="E14" s="19">
        <v>1102.01</v>
      </c>
      <c r="F14" s="140">
        <v>3703.31</v>
      </c>
      <c r="G14" s="247">
        <f>E14/E11</f>
        <v>1.917581461018504E-3</v>
      </c>
      <c r="H14" s="215">
        <f>F14/F11</f>
        <v>6.3062839387778707E-3</v>
      </c>
      <c r="I14" s="186">
        <f t="shared" si="0"/>
        <v>2.3605048955998584</v>
      </c>
      <c r="K14" s="19">
        <v>151.15299999999996</v>
      </c>
      <c r="L14" s="140">
        <v>559.02700000000004</v>
      </c>
      <c r="M14" s="247">
        <f>K14/K11</f>
        <v>7.9529281026740055E-4</v>
      </c>
      <c r="N14" s="215">
        <f>L14/L11</f>
        <v>3.0116586341960177E-3</v>
      </c>
      <c r="O14" s="209">
        <f t="shared" si="1"/>
        <v>2.6984181590838432</v>
      </c>
      <c r="Q14" s="189">
        <f t="shared" si="2"/>
        <v>1.3716118728505182</v>
      </c>
      <c r="R14" s="190">
        <f t="shared" si="2"/>
        <v>1.5095333633965291</v>
      </c>
      <c r="S14" s="182">
        <f t="shared" si="3"/>
        <v>0.10055431370638326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930218.56000000064</v>
      </c>
      <c r="F15" s="145">
        <v>952394.00999999989</v>
      </c>
      <c r="G15" s="243">
        <f>G7+G11</f>
        <v>1</v>
      </c>
      <c r="H15" s="244">
        <f>H7+H11</f>
        <v>1</v>
      </c>
      <c r="I15" s="164">
        <f t="shared" si="0"/>
        <v>2.3838967478781805E-2</v>
      </c>
      <c r="J15" s="1"/>
      <c r="K15" s="17">
        <v>278471.62399999978</v>
      </c>
      <c r="L15" s="145">
        <v>277841.36100000044</v>
      </c>
      <c r="M15" s="243">
        <f>M7+M11</f>
        <v>1</v>
      </c>
      <c r="N15" s="244">
        <f>N7+N11</f>
        <v>1</v>
      </c>
      <c r="O15" s="164">
        <f t="shared" si="1"/>
        <v>-2.2632934406248062E-3</v>
      </c>
      <c r="Q15" s="191">
        <f t="shared" si="2"/>
        <v>2.9936150059186044</v>
      </c>
      <c r="R15" s="192">
        <f t="shared" si="2"/>
        <v>2.9172942929366021</v>
      </c>
      <c r="S15" s="57">
        <f t="shared" si="3"/>
        <v>-2.5494498401133887E-2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846093.42000000062</v>
      </c>
      <c r="F16" s="181">
        <f t="shared" ref="F16:F17" si="4">F8+F12</f>
        <v>863812.56999999983</v>
      </c>
      <c r="G16" s="245">
        <f>E16/E15</f>
        <v>0.90956411362078182</v>
      </c>
      <c r="H16" s="246">
        <f>F16/F15</f>
        <v>0.90699076320314098</v>
      </c>
      <c r="I16" s="207">
        <f t="shared" si="0"/>
        <v>2.0942309183776889E-2</v>
      </c>
      <c r="J16" s="3"/>
      <c r="K16" s="180">
        <f t="shared" ref="K16:L18" si="5">K8+K12</f>
        <v>263489.72399999981</v>
      </c>
      <c r="L16" s="181">
        <f t="shared" si="5"/>
        <v>261567.76300000044</v>
      </c>
      <c r="M16" s="250">
        <f>K16/K15</f>
        <v>0.94619954527216033</v>
      </c>
      <c r="N16" s="246">
        <f>L16/L15</f>
        <v>0.94142845420340437</v>
      </c>
      <c r="O16" s="207">
        <f t="shared" si="1"/>
        <v>-7.2942541015351752E-3</v>
      </c>
      <c r="P16" s="3"/>
      <c r="Q16" s="189">
        <f t="shared" si="2"/>
        <v>3.1141918583883985</v>
      </c>
      <c r="R16" s="190">
        <f t="shared" si="2"/>
        <v>3.0280615504356518</v>
      </c>
      <c r="S16" s="182">
        <f t="shared" si="3"/>
        <v>-2.7657354417887185E-2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78889.299999999974</v>
      </c>
      <c r="F17" s="140">
        <f t="shared" si="4"/>
        <v>81075.020000000033</v>
      </c>
      <c r="G17" s="248">
        <f>E17/E15</f>
        <v>8.4807273679854245E-2</v>
      </c>
      <c r="H17" s="215">
        <f>F17/F15</f>
        <v>8.5127603857987344E-2</v>
      </c>
      <c r="I17" s="182">
        <f t="shared" si="0"/>
        <v>2.7706165474913075E-2</v>
      </c>
      <c r="K17" s="19">
        <f t="shared" si="5"/>
        <v>14017.812000000002</v>
      </c>
      <c r="L17" s="140">
        <f t="shared" si="5"/>
        <v>14844.529999999995</v>
      </c>
      <c r="M17" s="247">
        <f>K17/K15</f>
        <v>5.0338385644635782E-2</v>
      </c>
      <c r="N17" s="215">
        <f>L17/L15</f>
        <v>5.3428078334240424E-2</v>
      </c>
      <c r="O17" s="182">
        <f t="shared" si="1"/>
        <v>5.897625107256349E-2</v>
      </c>
      <c r="Q17" s="189">
        <f t="shared" si="2"/>
        <v>1.7768964865957748</v>
      </c>
      <c r="R17" s="190">
        <f t="shared" si="2"/>
        <v>1.8309622371971033</v>
      </c>
      <c r="S17" s="182">
        <f t="shared" si="3"/>
        <v>3.042706821088326E-2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5235.84</v>
      </c>
      <c r="F18" s="142">
        <f>F10+F14</f>
        <v>7506.4199999999992</v>
      </c>
      <c r="G18" s="249">
        <f>E18/E15</f>
        <v>5.6286126993638965E-3</v>
      </c>
      <c r="H18" s="221">
        <f>F18/F15</f>
        <v>7.8816329388715911E-3</v>
      </c>
      <c r="I18" s="208">
        <f t="shared" si="0"/>
        <v>0.43366107444077723</v>
      </c>
      <c r="K18" s="21">
        <f t="shared" si="5"/>
        <v>964.08799999999997</v>
      </c>
      <c r="L18" s="142">
        <f t="shared" si="5"/>
        <v>1429.0680000000002</v>
      </c>
      <c r="M18" s="249">
        <f>K18/K15</f>
        <v>3.4620690832039701E-3</v>
      </c>
      <c r="N18" s="221">
        <f>L18/L15</f>
        <v>5.1434674623552466E-3</v>
      </c>
      <c r="O18" s="208">
        <f t="shared" si="1"/>
        <v>0.48230037092049716</v>
      </c>
      <c r="Q18" s="193">
        <f t="shared" si="2"/>
        <v>1.8413244102187996</v>
      </c>
      <c r="R18" s="194">
        <f t="shared" si="2"/>
        <v>1.9037943520346587</v>
      </c>
      <c r="S18" s="186">
        <f t="shared" si="3"/>
        <v>3.3926635344195571E-2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topLeftCell="A88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133</v>
      </c>
    </row>
    <row r="3" spans="1:16" ht="8.25" customHeight="1" thickBot="1" x14ac:dyDescent="0.3"/>
    <row r="4" spans="1:16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6" x14ac:dyDescent="0.25">
      <c r="A5" s="378"/>
      <c r="B5" s="368" t="s">
        <v>155</v>
      </c>
      <c r="C5" s="370"/>
      <c r="D5" s="368" t="str">
        <f>B5</f>
        <v>jan-jul</v>
      </c>
      <c r="E5" s="370"/>
      <c r="F5" s="131" t="s">
        <v>152</v>
      </c>
      <c r="H5" s="371" t="str">
        <f>B5</f>
        <v>jan-jul</v>
      </c>
      <c r="I5" s="370"/>
      <c r="J5" s="368" t="str">
        <f>B5</f>
        <v>jan-jul</v>
      </c>
      <c r="K5" s="369"/>
      <c r="L5" s="131" t="str">
        <f>F5</f>
        <v>2025/2024</v>
      </c>
      <c r="N5" s="371" t="str">
        <f>B5</f>
        <v>jan-jul</v>
      </c>
      <c r="O5" s="369"/>
      <c r="P5" s="131" t="str">
        <f>F5</f>
        <v>2025/2024</v>
      </c>
    </row>
    <row r="6" spans="1:16" ht="19.5" customHeight="1" thickBot="1" x14ac:dyDescent="0.3">
      <c r="A6" s="379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167</v>
      </c>
      <c r="B7" s="39">
        <v>115358.52000000002</v>
      </c>
      <c r="C7" s="147">
        <v>115024.14000000001</v>
      </c>
      <c r="D7" s="247">
        <f>B7/$B$33</f>
        <v>0.12401227513671628</v>
      </c>
      <c r="E7" s="246">
        <f>C7/$C$33</f>
        <v>0.1207736911323077</v>
      </c>
      <c r="F7" s="52">
        <f>(C7-B7)/B7</f>
        <v>-2.8986155508930298E-3</v>
      </c>
      <c r="H7" s="39">
        <v>37919.078000000001</v>
      </c>
      <c r="I7" s="147">
        <v>38504.639000000017</v>
      </c>
      <c r="J7" s="247">
        <f>H7/$H$33</f>
        <v>0.13616855267091779</v>
      </c>
      <c r="K7" s="246">
        <f>I7/$I$33</f>
        <v>0.13858497835388889</v>
      </c>
      <c r="L7" s="52">
        <f>(I7-H7)/H7</f>
        <v>1.5442384965162287E-2</v>
      </c>
      <c r="N7" s="27">
        <f t="shared" ref="N7:O33" si="0">(H7/B7)*10</f>
        <v>3.2870634956135008</v>
      </c>
      <c r="O7" s="151">
        <f t="shared" si="0"/>
        <v>3.3475267887245246</v>
      </c>
      <c r="P7" s="61">
        <f>(O7-N7)/N7</f>
        <v>1.839431857392183E-2</v>
      </c>
    </row>
    <row r="8" spans="1:16" ht="20.100000000000001" customHeight="1" x14ac:dyDescent="0.25">
      <c r="A8" s="8" t="s">
        <v>166</v>
      </c>
      <c r="B8" s="19">
        <v>106638.96</v>
      </c>
      <c r="C8" s="140">
        <v>104385.83000000002</v>
      </c>
      <c r="D8" s="247">
        <f t="shared" ref="D8:D32" si="1">B8/$B$33</f>
        <v>0.11463860708175938</v>
      </c>
      <c r="E8" s="215">
        <f t="shared" ref="E8:E32" si="2">C8/$C$33</f>
        <v>0.1096036187795847</v>
      </c>
      <c r="F8" s="52">
        <f t="shared" ref="F8:F33" si="3">(C8-B8)/B8</f>
        <v>-2.1128581899148211E-2</v>
      </c>
      <c r="H8" s="19">
        <v>33377.261999999988</v>
      </c>
      <c r="I8" s="140">
        <v>31244.547999999995</v>
      </c>
      <c r="J8" s="247">
        <f t="shared" ref="J8:J32" si="4">H8/$H$33</f>
        <v>0.11985875444170929</v>
      </c>
      <c r="K8" s="215">
        <f t="shared" ref="K8:K32" si="5">I8/$I$33</f>
        <v>0.11245463197972171</v>
      </c>
      <c r="L8" s="52">
        <f t="shared" ref="L8:L33" si="6">(I8-H8)/H8</f>
        <v>-6.3897212419640456E-2</v>
      </c>
      <c r="N8" s="27">
        <f t="shared" si="0"/>
        <v>3.1299313121583316</v>
      </c>
      <c r="O8" s="152">
        <f t="shared" si="0"/>
        <v>2.9931790550499038</v>
      </c>
      <c r="P8" s="52">
        <f t="shared" ref="P8:P71" si="7">(O8-N8)/N8</f>
        <v>-4.3691775783452104E-2</v>
      </c>
    </row>
    <row r="9" spans="1:16" ht="20.100000000000001" customHeight="1" x14ac:dyDescent="0.25">
      <c r="A9" s="8" t="s">
        <v>168</v>
      </c>
      <c r="B9" s="19">
        <v>79678.120000000024</v>
      </c>
      <c r="C9" s="140">
        <v>76770.849999999991</v>
      </c>
      <c r="D9" s="247">
        <f t="shared" si="1"/>
        <v>8.5655267940471999E-2</v>
      </c>
      <c r="E9" s="215">
        <f t="shared" si="2"/>
        <v>8.060828732007666E-2</v>
      </c>
      <c r="F9" s="52">
        <f t="shared" si="3"/>
        <v>-3.6487683193328763E-2</v>
      </c>
      <c r="H9" s="19">
        <v>24151.109999999993</v>
      </c>
      <c r="I9" s="140">
        <v>23358.907999999996</v>
      </c>
      <c r="J9" s="247">
        <f t="shared" si="4"/>
        <v>8.6727364365139059E-2</v>
      </c>
      <c r="K9" s="215">
        <f t="shared" si="5"/>
        <v>8.4072824564086421E-2</v>
      </c>
      <c r="L9" s="52">
        <f t="shared" si="6"/>
        <v>-3.2801887780727165E-2</v>
      </c>
      <c r="N9" s="27">
        <f t="shared" si="0"/>
        <v>3.0310843177524753</v>
      </c>
      <c r="O9" s="152">
        <f t="shared" si="0"/>
        <v>3.0426793503002765</v>
      </c>
      <c r="P9" s="52">
        <f t="shared" si="7"/>
        <v>3.8253744641451501E-3</v>
      </c>
    </row>
    <row r="10" spans="1:16" ht="20.100000000000001" customHeight="1" x14ac:dyDescent="0.25">
      <c r="A10" s="8" t="s">
        <v>170</v>
      </c>
      <c r="B10" s="19">
        <v>56210.32</v>
      </c>
      <c r="C10" s="140">
        <v>59478.69</v>
      </c>
      <c r="D10" s="247">
        <f t="shared" si="1"/>
        <v>6.0427003305545748E-2</v>
      </c>
      <c r="E10" s="215">
        <f t="shared" si="2"/>
        <v>6.245176825503132E-2</v>
      </c>
      <c r="F10" s="52">
        <f t="shared" si="3"/>
        <v>5.8145372593502449E-2</v>
      </c>
      <c r="H10" s="19">
        <v>21483.521999999997</v>
      </c>
      <c r="I10" s="140">
        <v>22083.024999999991</v>
      </c>
      <c r="J10" s="247">
        <f t="shared" si="4"/>
        <v>7.7147975407361458E-2</v>
      </c>
      <c r="K10" s="215">
        <f t="shared" si="5"/>
        <v>7.9480696900271791E-2</v>
      </c>
      <c r="L10" s="52">
        <f t="shared" si="6"/>
        <v>2.7905247566017966E-2</v>
      </c>
      <c r="N10" s="27">
        <f t="shared" si="0"/>
        <v>3.821988915914373</v>
      </c>
      <c r="O10" s="152">
        <f t="shared" si="0"/>
        <v>3.7127625036798877</v>
      </c>
      <c r="P10" s="52">
        <f t="shared" si="7"/>
        <v>-2.8578422030393021E-2</v>
      </c>
    </row>
    <row r="11" spans="1:16" ht="20.100000000000001" customHeight="1" x14ac:dyDescent="0.25">
      <c r="A11" s="8" t="s">
        <v>173</v>
      </c>
      <c r="B11" s="19">
        <v>71808.989999999991</v>
      </c>
      <c r="C11" s="140">
        <v>80969.680000000008</v>
      </c>
      <c r="D11" s="247">
        <f t="shared" si="1"/>
        <v>7.7195825892788034E-2</v>
      </c>
      <c r="E11" s="215">
        <f t="shared" si="2"/>
        <v>8.5016998374443764E-2</v>
      </c>
      <c r="F11" s="52">
        <f t="shared" si="3"/>
        <v>0.12757023876815449</v>
      </c>
      <c r="H11" s="19">
        <v>17218.662</v>
      </c>
      <c r="I11" s="140">
        <v>19483.04</v>
      </c>
      <c r="J11" s="247">
        <f t="shared" si="4"/>
        <v>6.1832734526660452E-2</v>
      </c>
      <c r="K11" s="215">
        <f t="shared" si="5"/>
        <v>7.0122892897864858E-2</v>
      </c>
      <c r="L11" s="52">
        <f t="shared" si="6"/>
        <v>0.1315071984106547</v>
      </c>
      <c r="N11" s="27">
        <f t="shared" si="0"/>
        <v>2.3978421086273465</v>
      </c>
      <c r="O11" s="152">
        <f t="shared" si="0"/>
        <v>2.4062142767514949</v>
      </c>
      <c r="P11" s="52">
        <f t="shared" si="7"/>
        <v>3.4915427058460932E-3</v>
      </c>
    </row>
    <row r="12" spans="1:16" ht="20.100000000000001" customHeight="1" x14ac:dyDescent="0.25">
      <c r="A12" s="8" t="s">
        <v>171</v>
      </c>
      <c r="B12" s="19">
        <v>63210.640000000021</v>
      </c>
      <c r="C12" s="140">
        <v>68699.520000000004</v>
      </c>
      <c r="D12" s="247">
        <f t="shared" si="1"/>
        <v>6.7952460548626359E-2</v>
      </c>
      <c r="E12" s="215">
        <f t="shared" si="2"/>
        <v>7.2133507013552062E-2</v>
      </c>
      <c r="F12" s="52">
        <f t="shared" si="3"/>
        <v>8.6834748074058124E-2</v>
      </c>
      <c r="H12" s="19">
        <v>15584.448999999997</v>
      </c>
      <c r="I12" s="140">
        <v>16718.107999999993</v>
      </c>
      <c r="J12" s="247">
        <f t="shared" si="4"/>
        <v>5.5964226358661245E-2</v>
      </c>
      <c r="K12" s="215">
        <f t="shared" si="5"/>
        <v>6.0171415587040686E-2</v>
      </c>
      <c r="L12" s="52">
        <f t="shared" si="6"/>
        <v>7.2742963193629509E-2</v>
      </c>
      <c r="N12" s="27">
        <f t="shared" si="0"/>
        <v>2.4654787548425379</v>
      </c>
      <c r="O12" s="152">
        <f t="shared" si="0"/>
        <v>2.4335116169661726</v>
      </c>
      <c r="P12" s="52">
        <f t="shared" si="7"/>
        <v>-1.2965894682149443E-2</v>
      </c>
    </row>
    <row r="13" spans="1:16" ht="20.100000000000001" customHeight="1" x14ac:dyDescent="0.25">
      <c r="A13" s="8" t="s">
        <v>176</v>
      </c>
      <c r="B13" s="19">
        <v>69575.710000000006</v>
      </c>
      <c r="C13" s="140">
        <v>71895.990000000005</v>
      </c>
      <c r="D13" s="247">
        <f t="shared" si="1"/>
        <v>7.4795013765367152E-2</v>
      </c>
      <c r="E13" s="215">
        <f t="shared" si="2"/>
        <v>7.548975449772094E-2</v>
      </c>
      <c r="F13" s="52">
        <f t="shared" si="3"/>
        <v>3.3348994929408536E-2</v>
      </c>
      <c r="H13" s="19">
        <v>22497.135999999995</v>
      </c>
      <c r="I13" s="140">
        <v>15065.126999999991</v>
      </c>
      <c r="J13" s="247">
        <f t="shared" si="4"/>
        <v>8.0787893850182757E-2</v>
      </c>
      <c r="K13" s="215">
        <f t="shared" si="5"/>
        <v>5.4222045795406237E-2</v>
      </c>
      <c r="L13" s="52">
        <f t="shared" si="6"/>
        <v>-0.33035356144888867</v>
      </c>
      <c r="N13" s="27">
        <f t="shared" si="0"/>
        <v>3.233475590834789</v>
      </c>
      <c r="O13" s="152">
        <f t="shared" si="0"/>
        <v>2.0954057382059821</v>
      </c>
      <c r="P13" s="52">
        <f t="shared" si="7"/>
        <v>-0.35196488133531589</v>
      </c>
    </row>
    <row r="14" spans="1:16" ht="20.100000000000001" customHeight="1" x14ac:dyDescent="0.25">
      <c r="A14" s="8" t="s">
        <v>177</v>
      </c>
      <c r="B14" s="19">
        <v>26610.320000000003</v>
      </c>
      <c r="C14" s="140">
        <v>26181.089999999989</v>
      </c>
      <c r="D14" s="247">
        <f t="shared" si="1"/>
        <v>2.8606524470980246E-2</v>
      </c>
      <c r="E14" s="215">
        <f t="shared" si="2"/>
        <v>2.7489767601541277E-2</v>
      </c>
      <c r="F14" s="52">
        <f t="shared" si="3"/>
        <v>-1.613020812977875E-2</v>
      </c>
      <c r="H14" s="19">
        <v>11124.030999999999</v>
      </c>
      <c r="I14" s="140">
        <v>11240.837000000005</v>
      </c>
      <c r="J14" s="247">
        <f t="shared" si="4"/>
        <v>3.9946730802273782E-2</v>
      </c>
      <c r="K14" s="215">
        <f t="shared" si="5"/>
        <v>4.0457752436650382E-2</v>
      </c>
      <c r="L14" s="52">
        <f t="shared" si="6"/>
        <v>1.0500330320906689E-2</v>
      </c>
      <c r="N14" s="27">
        <f t="shared" si="0"/>
        <v>4.1803446933370205</v>
      </c>
      <c r="O14" s="152">
        <f t="shared" si="0"/>
        <v>4.2934946558756764</v>
      </c>
      <c r="P14" s="52">
        <f t="shared" si="7"/>
        <v>2.7067137004037876E-2</v>
      </c>
    </row>
    <row r="15" spans="1:16" ht="20.100000000000001" customHeight="1" x14ac:dyDescent="0.25">
      <c r="A15" s="8" t="s">
        <v>178</v>
      </c>
      <c r="B15" s="19">
        <v>43974.91</v>
      </c>
      <c r="C15" s="140">
        <v>38986.89</v>
      </c>
      <c r="D15" s="247">
        <f t="shared" si="1"/>
        <v>4.7273739625233888E-2</v>
      </c>
      <c r="E15" s="215">
        <f t="shared" si="2"/>
        <v>4.0935673251451872E-2</v>
      </c>
      <c r="F15" s="52">
        <f t="shared" si="3"/>
        <v>-0.11342877108787724</v>
      </c>
      <c r="H15" s="19">
        <v>10837.071999999995</v>
      </c>
      <c r="I15" s="140">
        <v>9824.0769999999939</v>
      </c>
      <c r="J15" s="247">
        <f t="shared" si="4"/>
        <v>3.8916252379093387E-2</v>
      </c>
      <c r="K15" s="215">
        <f t="shared" si="5"/>
        <v>3.5358583634349516E-2</v>
      </c>
      <c r="L15" s="52">
        <f t="shared" si="6"/>
        <v>-9.3474971837411547E-2</v>
      </c>
      <c r="N15" s="27">
        <f t="shared" si="0"/>
        <v>2.4643761635896455</v>
      </c>
      <c r="O15" s="152">
        <f t="shared" si="0"/>
        <v>2.5198411568606764</v>
      </c>
      <c r="P15" s="52">
        <f t="shared" si="7"/>
        <v>2.2506707413627893E-2</v>
      </c>
    </row>
    <row r="16" spans="1:16" ht="20.100000000000001" customHeight="1" x14ac:dyDescent="0.25">
      <c r="A16" s="8" t="s">
        <v>165</v>
      </c>
      <c r="B16" s="19">
        <v>33385.5</v>
      </c>
      <c r="C16" s="140">
        <v>38506.81</v>
      </c>
      <c r="D16" s="247">
        <f t="shared" si="1"/>
        <v>3.5889952572006306E-2</v>
      </c>
      <c r="E16" s="215">
        <f t="shared" si="2"/>
        <v>4.0431596162600794E-2</v>
      </c>
      <c r="F16" s="52">
        <f t="shared" si="3"/>
        <v>0.15339923020472954</v>
      </c>
      <c r="H16" s="19">
        <v>8315.4210000000003</v>
      </c>
      <c r="I16" s="140">
        <v>9242.9550000000054</v>
      </c>
      <c r="J16" s="247">
        <f t="shared" si="4"/>
        <v>2.9860927589519869E-2</v>
      </c>
      <c r="K16" s="215">
        <f t="shared" si="5"/>
        <v>3.3267023191698261E-2</v>
      </c>
      <c r="L16" s="52">
        <f t="shared" si="6"/>
        <v>0.11154384125590334</v>
      </c>
      <c r="N16" s="27">
        <f t="shared" si="0"/>
        <v>2.4907283101945459</v>
      </c>
      <c r="O16" s="152">
        <f t="shared" si="0"/>
        <v>2.4003429523245385</v>
      </c>
      <c r="P16" s="52">
        <f t="shared" si="7"/>
        <v>-3.628872627337966E-2</v>
      </c>
    </row>
    <row r="17" spans="1:16" ht="20.100000000000001" customHeight="1" x14ac:dyDescent="0.25">
      <c r="A17" s="8" t="s">
        <v>169</v>
      </c>
      <c r="B17" s="19">
        <v>14795.720000000003</v>
      </c>
      <c r="C17" s="140">
        <v>25357.5</v>
      </c>
      <c r="D17" s="247">
        <f t="shared" si="1"/>
        <v>1.5905638348045866E-2</v>
      </c>
      <c r="E17" s="215">
        <f t="shared" si="2"/>
        <v>2.6625009957800965E-2</v>
      </c>
      <c r="F17" s="52">
        <f t="shared" si="3"/>
        <v>0.71384021865782776</v>
      </c>
      <c r="H17" s="19">
        <v>5061.9680000000008</v>
      </c>
      <c r="I17" s="140">
        <v>8931.3490000000038</v>
      </c>
      <c r="J17" s="247">
        <f t="shared" si="4"/>
        <v>1.8177679748080912E-2</v>
      </c>
      <c r="K17" s="215">
        <f t="shared" si="5"/>
        <v>3.2145498308295453E-2</v>
      </c>
      <c r="L17" s="52">
        <f t="shared" si="6"/>
        <v>0.76440250116160402</v>
      </c>
      <c r="N17" s="27">
        <f t="shared" si="0"/>
        <v>3.4212380337016377</v>
      </c>
      <c r="O17" s="152">
        <f t="shared" si="0"/>
        <v>3.5221725327812297</v>
      </c>
      <c r="P17" s="52">
        <f t="shared" si="7"/>
        <v>2.9502331637060931E-2</v>
      </c>
    </row>
    <row r="18" spans="1:16" ht="20.100000000000001" customHeight="1" x14ac:dyDescent="0.25">
      <c r="A18" s="8" t="s">
        <v>172</v>
      </c>
      <c r="B18" s="19">
        <v>29791.77</v>
      </c>
      <c r="C18" s="140">
        <v>23577.86</v>
      </c>
      <c r="D18" s="247">
        <f t="shared" si="1"/>
        <v>3.2026634686798769E-2</v>
      </c>
      <c r="E18" s="215">
        <f t="shared" si="2"/>
        <v>2.475641357719164E-2</v>
      </c>
      <c r="F18" s="52">
        <f t="shared" si="3"/>
        <v>-0.20857807374318477</v>
      </c>
      <c r="H18" s="19">
        <v>7352.5750000000025</v>
      </c>
      <c r="I18" s="140">
        <v>6583.0089999999991</v>
      </c>
      <c r="J18" s="247">
        <f t="shared" si="4"/>
        <v>2.6403318565772452E-2</v>
      </c>
      <c r="K18" s="215">
        <f t="shared" si="5"/>
        <v>2.3693408988159977E-2</v>
      </c>
      <c r="L18" s="52">
        <f t="shared" si="6"/>
        <v>-0.10466618837618157</v>
      </c>
      <c r="N18" s="27">
        <f t="shared" si="0"/>
        <v>2.467988642500933</v>
      </c>
      <c r="O18" s="152">
        <f t="shared" si="0"/>
        <v>2.7920298958429641</v>
      </c>
      <c r="P18" s="52">
        <f t="shared" si="7"/>
        <v>0.13129770849093714</v>
      </c>
    </row>
    <row r="19" spans="1:16" ht="20.100000000000001" customHeight="1" x14ac:dyDescent="0.25">
      <c r="A19" s="8" t="s">
        <v>175</v>
      </c>
      <c r="B19" s="19">
        <v>25709.64</v>
      </c>
      <c r="C19" s="140">
        <v>24507.819999999996</v>
      </c>
      <c r="D19" s="247">
        <f t="shared" si="1"/>
        <v>2.7638278900820899E-2</v>
      </c>
      <c r="E19" s="215">
        <f t="shared" si="2"/>
        <v>2.5732858189647777E-2</v>
      </c>
      <c r="F19" s="52">
        <f t="shared" si="3"/>
        <v>-4.6745889868547497E-2</v>
      </c>
      <c r="H19" s="19">
        <v>6143.1269999999995</v>
      </c>
      <c r="I19" s="140">
        <v>6469.3789999999981</v>
      </c>
      <c r="J19" s="247">
        <f t="shared" si="4"/>
        <v>2.2060154322941002E-2</v>
      </c>
      <c r="K19" s="215">
        <f t="shared" si="5"/>
        <v>2.3284434602233322E-2</v>
      </c>
      <c r="L19" s="52">
        <f t="shared" si="6"/>
        <v>5.3108457630779669E-2</v>
      </c>
      <c r="N19" s="27">
        <f t="shared" si="0"/>
        <v>2.3894255228777999</v>
      </c>
      <c r="O19" s="152">
        <f t="shared" si="0"/>
        <v>2.6397203015200859</v>
      </c>
      <c r="P19" s="52">
        <f t="shared" si="7"/>
        <v>0.1047510274941876</v>
      </c>
    </row>
    <row r="20" spans="1:16" ht="20.100000000000001" customHeight="1" x14ac:dyDescent="0.25">
      <c r="A20" s="8" t="s">
        <v>181</v>
      </c>
      <c r="B20" s="19">
        <v>19879.439999999984</v>
      </c>
      <c r="C20" s="140">
        <v>19552.259999999995</v>
      </c>
      <c r="D20" s="247">
        <f t="shared" si="1"/>
        <v>2.1370719586588323E-2</v>
      </c>
      <c r="E20" s="215">
        <f t="shared" si="2"/>
        <v>2.0529591529035329E-2</v>
      </c>
      <c r="F20" s="52">
        <f t="shared" si="3"/>
        <v>-1.6458210090424561E-2</v>
      </c>
      <c r="H20" s="19">
        <v>6038.576</v>
      </c>
      <c r="I20" s="140">
        <v>6467.4830000000002</v>
      </c>
      <c r="J20" s="247">
        <f t="shared" si="4"/>
        <v>2.1684708528866132E-2</v>
      </c>
      <c r="K20" s="215">
        <f t="shared" si="5"/>
        <v>2.3277610564252895E-2</v>
      </c>
      <c r="L20" s="52">
        <f t="shared" si="6"/>
        <v>7.1027838351293449E-2</v>
      </c>
      <c r="N20" s="27">
        <f t="shared" si="0"/>
        <v>3.0375986446298309</v>
      </c>
      <c r="O20" s="152">
        <f t="shared" si="0"/>
        <v>3.3077930633082837</v>
      </c>
      <c r="P20" s="52">
        <f t="shared" si="7"/>
        <v>8.8950006333499462E-2</v>
      </c>
    </row>
    <row r="21" spans="1:16" ht="20.100000000000001" customHeight="1" x14ac:dyDescent="0.25">
      <c r="A21" s="8" t="s">
        <v>183</v>
      </c>
      <c r="B21" s="19">
        <v>31146.170000000002</v>
      </c>
      <c r="C21" s="140">
        <v>24989.460000000006</v>
      </c>
      <c r="D21" s="247">
        <f t="shared" si="1"/>
        <v>3.3482636596715513E-2</v>
      </c>
      <c r="E21" s="215">
        <f t="shared" si="2"/>
        <v>2.623857325604137E-2</v>
      </c>
      <c r="F21" s="52">
        <f t="shared" si="3"/>
        <v>-0.19767149540376858</v>
      </c>
      <c r="H21" s="19">
        <v>6781.674</v>
      </c>
      <c r="I21" s="140">
        <v>5466.7510000000002</v>
      </c>
      <c r="J21" s="247">
        <f t="shared" si="4"/>
        <v>2.4353195857399111E-2</v>
      </c>
      <c r="K21" s="215">
        <f t="shared" si="5"/>
        <v>1.9675799817292148E-2</v>
      </c>
      <c r="L21" s="52">
        <f t="shared" si="6"/>
        <v>-0.19389357258989443</v>
      </c>
      <c r="N21" s="27">
        <f t="shared" si="0"/>
        <v>2.1773701228754612</v>
      </c>
      <c r="O21" s="152">
        <f t="shared" si="0"/>
        <v>2.1876227017310494</v>
      </c>
      <c r="P21" s="52">
        <f t="shared" si="7"/>
        <v>4.7086982354881401E-3</v>
      </c>
    </row>
    <row r="22" spans="1:16" ht="20.100000000000001" customHeight="1" x14ac:dyDescent="0.25">
      <c r="A22" s="8" t="s">
        <v>174</v>
      </c>
      <c r="B22" s="19">
        <v>11050.1</v>
      </c>
      <c r="C22" s="140">
        <v>18282.280000000002</v>
      </c>
      <c r="D22" s="247">
        <f t="shared" si="1"/>
        <v>1.1879036255737578E-2</v>
      </c>
      <c r="E22" s="215">
        <f t="shared" si="2"/>
        <v>1.9196130811448504E-2</v>
      </c>
      <c r="F22" s="52">
        <f t="shared" si="3"/>
        <v>0.65449000461534301</v>
      </c>
      <c r="H22" s="19">
        <v>3351.1030000000001</v>
      </c>
      <c r="I22" s="140">
        <v>5122.549</v>
      </c>
      <c r="J22" s="247">
        <f t="shared" si="4"/>
        <v>1.2033911936391771E-2</v>
      </c>
      <c r="K22" s="215">
        <f t="shared" si="5"/>
        <v>1.8436956188103332E-2</v>
      </c>
      <c r="L22" s="52">
        <f t="shared" si="6"/>
        <v>0.52861580202100622</v>
      </c>
      <c r="N22" s="27">
        <f t="shared" si="0"/>
        <v>3.0326449534393349</v>
      </c>
      <c r="O22" s="152">
        <f t="shared" si="0"/>
        <v>2.8019202200163211</v>
      </c>
      <c r="P22" s="52">
        <f t="shared" si="7"/>
        <v>-7.6080364488875604E-2</v>
      </c>
    </row>
    <row r="23" spans="1:16" ht="20.100000000000001" customHeight="1" x14ac:dyDescent="0.25">
      <c r="A23" s="8" t="s">
        <v>182</v>
      </c>
      <c r="B23" s="19">
        <v>10093.009999999998</v>
      </c>
      <c r="C23" s="140">
        <v>8620.2000000000007</v>
      </c>
      <c r="D23" s="247">
        <f t="shared" si="1"/>
        <v>1.0850149023042498E-2</v>
      </c>
      <c r="E23" s="215">
        <f t="shared" si="2"/>
        <v>9.0510859050866952E-3</v>
      </c>
      <c r="F23" s="52">
        <f t="shared" si="3"/>
        <v>-0.14592376307959645</v>
      </c>
      <c r="H23" s="19">
        <v>3494.9310000000009</v>
      </c>
      <c r="I23" s="140">
        <v>3158.2580000000016</v>
      </c>
      <c r="J23" s="247">
        <f t="shared" si="4"/>
        <v>1.2550402621992114E-2</v>
      </c>
      <c r="K23" s="215">
        <f t="shared" si="5"/>
        <v>1.1367126869206498E-2</v>
      </c>
      <c r="L23" s="52">
        <f t="shared" si="6"/>
        <v>-9.6331801686499449E-2</v>
      </c>
      <c r="N23" s="27">
        <f t="shared" si="0"/>
        <v>3.4627242021953824</v>
      </c>
      <c r="O23" s="152">
        <f t="shared" si="0"/>
        <v>3.6637873831233629</v>
      </c>
      <c r="P23" s="52">
        <f t="shared" si="7"/>
        <v>5.8065028915818835E-2</v>
      </c>
    </row>
    <row r="24" spans="1:16" ht="20.100000000000001" customHeight="1" x14ac:dyDescent="0.25">
      <c r="A24" s="8" t="s">
        <v>180</v>
      </c>
      <c r="B24" s="19">
        <v>1341.76</v>
      </c>
      <c r="C24" s="140">
        <v>1465.3799999999997</v>
      </c>
      <c r="D24" s="247">
        <f t="shared" si="1"/>
        <v>1.4424137054414397E-3</v>
      </c>
      <c r="E24" s="215">
        <f t="shared" si="2"/>
        <v>1.5386279046421124E-3</v>
      </c>
      <c r="F24" s="52">
        <f t="shared" si="3"/>
        <v>9.2132721202003096E-2</v>
      </c>
      <c r="H24" s="19">
        <v>2739.6690000000003</v>
      </c>
      <c r="I24" s="140">
        <v>3045.4229999999993</v>
      </c>
      <c r="J24" s="247">
        <f t="shared" si="4"/>
        <v>9.8382340026142174E-3</v>
      </c>
      <c r="K24" s="215">
        <f t="shared" si="5"/>
        <v>1.0961013828319105E-2</v>
      </c>
      <c r="L24" s="52">
        <f t="shared" si="6"/>
        <v>0.11160253300672415</v>
      </c>
      <c r="N24" s="27">
        <f t="shared" si="0"/>
        <v>20.418472752206061</v>
      </c>
      <c r="O24" s="152">
        <f t="shared" si="0"/>
        <v>20.7824796298571</v>
      </c>
      <c r="P24" s="52">
        <f t="shared" si="7"/>
        <v>1.7827331263632902E-2</v>
      </c>
    </row>
    <row r="25" spans="1:16" ht="20.100000000000001" customHeight="1" x14ac:dyDescent="0.25">
      <c r="A25" s="8" t="s">
        <v>187</v>
      </c>
      <c r="B25" s="19">
        <v>10583.390000000001</v>
      </c>
      <c r="C25" s="140">
        <v>12996.710000000003</v>
      </c>
      <c r="D25" s="247">
        <f t="shared" si="1"/>
        <v>1.1377315455842982E-2</v>
      </c>
      <c r="E25" s="215">
        <f t="shared" si="2"/>
        <v>1.3646358401603132E-2</v>
      </c>
      <c r="F25" s="52">
        <f t="shared" si="3"/>
        <v>0.2280290152777136</v>
      </c>
      <c r="H25" s="19">
        <v>2184.6310000000003</v>
      </c>
      <c r="I25" s="140">
        <v>2810.6190000000006</v>
      </c>
      <c r="J25" s="247">
        <f t="shared" si="4"/>
        <v>7.8450758056411562E-3</v>
      </c>
      <c r="K25" s="215">
        <f t="shared" si="5"/>
        <v>1.0115912871590063E-2</v>
      </c>
      <c r="L25" s="52">
        <f t="shared" si="6"/>
        <v>0.28654175464872567</v>
      </c>
      <c r="N25" s="27">
        <f t="shared" si="0"/>
        <v>2.0642072152684539</v>
      </c>
      <c r="O25" s="152">
        <f t="shared" si="0"/>
        <v>2.1625619098987361</v>
      </c>
      <c r="P25" s="52">
        <f t="shared" si="7"/>
        <v>4.7647684739582225E-2</v>
      </c>
    </row>
    <row r="26" spans="1:16" ht="20.100000000000001" customHeight="1" x14ac:dyDescent="0.25">
      <c r="A26" s="8" t="s">
        <v>185</v>
      </c>
      <c r="B26" s="19">
        <v>7509.1500000000005</v>
      </c>
      <c r="C26" s="140">
        <v>7936.199999999998</v>
      </c>
      <c r="D26" s="247">
        <f t="shared" si="1"/>
        <v>8.0724577243438365E-3</v>
      </c>
      <c r="E26" s="215">
        <f t="shared" si="2"/>
        <v>8.3328957518327886E-3</v>
      </c>
      <c r="F26" s="52">
        <f t="shared" si="3"/>
        <v>5.687061784622726E-2</v>
      </c>
      <c r="H26" s="19">
        <v>2445.6859999999997</v>
      </c>
      <c r="I26" s="140">
        <v>2802.9770000000008</v>
      </c>
      <c r="J26" s="247">
        <f t="shared" si="4"/>
        <v>8.7825321836023078E-3</v>
      </c>
      <c r="K26" s="215">
        <f t="shared" si="5"/>
        <v>1.0088407967451619E-2</v>
      </c>
      <c r="L26" s="52">
        <f t="shared" si="6"/>
        <v>0.14609029940883708</v>
      </c>
      <c r="N26" s="27">
        <f t="shared" si="0"/>
        <v>3.2569411984046126</v>
      </c>
      <c r="O26" s="152">
        <f t="shared" si="0"/>
        <v>3.5318880572566238</v>
      </c>
      <c r="P26" s="52">
        <f t="shared" si="7"/>
        <v>8.44187358944926E-2</v>
      </c>
    </row>
    <row r="27" spans="1:16" ht="20.100000000000001" customHeight="1" x14ac:dyDescent="0.25">
      <c r="A27" s="8" t="s">
        <v>188</v>
      </c>
      <c r="B27" s="19">
        <v>9297.4800000000014</v>
      </c>
      <c r="C27" s="140">
        <v>8080.1399999999985</v>
      </c>
      <c r="D27" s="247">
        <f t="shared" si="1"/>
        <v>9.9949414038782471E-3</v>
      </c>
      <c r="E27" s="215">
        <f t="shared" si="2"/>
        <v>8.4840306796973609E-3</v>
      </c>
      <c r="F27" s="52">
        <f t="shared" si="3"/>
        <v>-0.13093225261038505</v>
      </c>
      <c r="H27" s="19">
        <v>2758.4580000000001</v>
      </c>
      <c r="I27" s="140">
        <v>2416.4539999999993</v>
      </c>
      <c r="J27" s="247">
        <f t="shared" si="4"/>
        <v>9.9057058682575187E-3</v>
      </c>
      <c r="K27" s="215">
        <f t="shared" si="5"/>
        <v>8.697243604417846E-3</v>
      </c>
      <c r="L27" s="52">
        <f t="shared" si="6"/>
        <v>-0.12398376194236084</v>
      </c>
      <c r="N27" s="27">
        <f t="shared" si="0"/>
        <v>2.9668878018559863</v>
      </c>
      <c r="O27" s="152">
        <f t="shared" si="0"/>
        <v>2.9906090736051598</v>
      </c>
      <c r="P27" s="52">
        <f t="shared" si="7"/>
        <v>7.995338325343564E-3</v>
      </c>
    </row>
    <row r="28" spans="1:16" ht="20.100000000000001" customHeight="1" x14ac:dyDescent="0.25">
      <c r="A28" s="8" t="s">
        <v>190</v>
      </c>
      <c r="B28" s="19">
        <v>6924.5100000000011</v>
      </c>
      <c r="C28" s="140">
        <v>9644.4499999999989</v>
      </c>
      <c r="D28" s="247">
        <f t="shared" si="1"/>
        <v>7.4439602667140956E-3</v>
      </c>
      <c r="E28" s="215">
        <f t="shared" si="2"/>
        <v>1.0126533660160248E-2</v>
      </c>
      <c r="F28" s="52">
        <f t="shared" si="3"/>
        <v>0.39279891284726243</v>
      </c>
      <c r="H28" s="19">
        <v>1574.9199999999998</v>
      </c>
      <c r="I28" s="140">
        <v>2323.9969999999989</v>
      </c>
      <c r="J28" s="247">
        <f t="shared" si="4"/>
        <v>5.6555852168262586E-3</v>
      </c>
      <c r="K28" s="215">
        <f t="shared" si="5"/>
        <v>8.3644745751155439E-3</v>
      </c>
      <c r="L28" s="52">
        <f t="shared" si="6"/>
        <v>0.47562860335763035</v>
      </c>
      <c r="N28" s="27">
        <f t="shared" si="0"/>
        <v>2.2744136408207942</v>
      </c>
      <c r="O28" s="152">
        <f t="shared" si="0"/>
        <v>2.4096729206953214</v>
      </c>
      <c r="P28" s="52">
        <f t="shared" si="7"/>
        <v>5.9469956320572601E-2</v>
      </c>
    </row>
    <row r="29" spans="1:16" ht="20.100000000000001" customHeight="1" x14ac:dyDescent="0.25">
      <c r="A29" s="8" t="s">
        <v>189</v>
      </c>
      <c r="B29" s="19">
        <v>6971.4300000000012</v>
      </c>
      <c r="C29" s="140">
        <v>5290.2199999999993</v>
      </c>
      <c r="D29" s="247">
        <f t="shared" si="1"/>
        <v>7.4944000257315888E-3</v>
      </c>
      <c r="E29" s="215">
        <f t="shared" si="2"/>
        <v>5.5546548429047738E-3</v>
      </c>
      <c r="F29" s="52">
        <f>(C29-B29)/B29</f>
        <v>-0.2411571227137046</v>
      </c>
      <c r="H29" s="19">
        <v>2898.1840000000007</v>
      </c>
      <c r="I29" s="140">
        <v>2308.8769999999995</v>
      </c>
      <c r="J29" s="247">
        <f t="shared" si="4"/>
        <v>1.0407466148148732E-2</v>
      </c>
      <c r="K29" s="215">
        <f t="shared" si="5"/>
        <v>8.3100550317272599E-3</v>
      </c>
      <c r="L29" s="52">
        <f>(I29-H29)/H29</f>
        <v>-0.20333664115183889</v>
      </c>
      <c r="N29" s="27">
        <f t="shared" si="0"/>
        <v>4.1572302956495299</v>
      </c>
      <c r="O29" s="152">
        <f t="shared" si="0"/>
        <v>4.3644252980027289</v>
      </c>
      <c r="P29" s="52">
        <f>(O29-N29)/N29</f>
        <v>4.9839673921847676E-2</v>
      </c>
    </row>
    <row r="30" spans="1:16" ht="20.100000000000001" customHeight="1" x14ac:dyDescent="0.25">
      <c r="A30" s="8" t="s">
        <v>179</v>
      </c>
      <c r="B30" s="19">
        <v>5621.2700000000013</v>
      </c>
      <c r="C30" s="140">
        <v>7381.9299999999994</v>
      </c>
      <c r="D30" s="247">
        <f t="shared" si="1"/>
        <v>6.0429561844046647E-3</v>
      </c>
      <c r="E30" s="215">
        <f t="shared" si="2"/>
        <v>7.7509202310081689E-3</v>
      </c>
      <c r="F30" s="52">
        <f t="shared" si="3"/>
        <v>0.31321391785130365</v>
      </c>
      <c r="H30" s="19">
        <v>1680.7659999999996</v>
      </c>
      <c r="I30" s="140">
        <v>2075.2800000000002</v>
      </c>
      <c r="J30" s="247">
        <f t="shared" si="4"/>
        <v>6.0356813949560629E-3</v>
      </c>
      <c r="K30" s="215">
        <f t="shared" si="5"/>
        <v>7.4692982806112904E-3</v>
      </c>
      <c r="L30" s="52">
        <f t="shared" si="6"/>
        <v>0.23472273951281777</v>
      </c>
      <c r="N30" s="27">
        <f t="shared" si="0"/>
        <v>2.9900111540630485</v>
      </c>
      <c r="O30" s="152">
        <f t="shared" si="0"/>
        <v>2.8112973165554274</v>
      </c>
      <c r="P30" s="52">
        <f t="shared" si="7"/>
        <v>-5.9770291246161927E-2</v>
      </c>
    </row>
    <row r="31" spans="1:16" ht="20.100000000000001" customHeight="1" x14ac:dyDescent="0.25">
      <c r="A31" s="8" t="s">
        <v>205</v>
      </c>
      <c r="B31" s="19">
        <v>10085.799999999996</v>
      </c>
      <c r="C31" s="140">
        <v>9083.0199999999986</v>
      </c>
      <c r="D31" s="247">
        <f t="shared" si="1"/>
        <v>1.0842398156407454E-2</v>
      </c>
      <c r="E31" s="215">
        <f t="shared" si="2"/>
        <v>9.5370402424097521E-3</v>
      </c>
      <c r="F31" s="52">
        <f t="shared" si="3"/>
        <v>-9.9424934065715898E-2</v>
      </c>
      <c r="H31" s="19">
        <v>2308.2750000000005</v>
      </c>
      <c r="I31" s="140">
        <v>1999.835</v>
      </c>
      <c r="J31" s="247">
        <f t="shared" si="4"/>
        <v>8.2890851385274411E-3</v>
      </c>
      <c r="K31" s="215">
        <f t="shared" si="5"/>
        <v>7.1977584359731112E-3</v>
      </c>
      <c r="L31" s="52">
        <f t="shared" si="6"/>
        <v>-0.13362359337600607</v>
      </c>
      <c r="N31" s="27">
        <f t="shared" si="0"/>
        <v>2.2886384818259349</v>
      </c>
      <c r="O31" s="152">
        <f t="shared" si="0"/>
        <v>2.2017291605655394</v>
      </c>
      <c r="P31" s="52">
        <f t="shared" si="7"/>
        <v>-3.7974246238775565E-2</v>
      </c>
    </row>
    <row r="32" spans="1:16" ht="20.100000000000001" customHeight="1" thickBot="1" x14ac:dyDescent="0.3">
      <c r="A32" s="8" t="s">
        <v>17</v>
      </c>
      <c r="B32" s="19">
        <f>B33-SUM(B7:B31)</f>
        <v>62965.929999999702</v>
      </c>
      <c r="C32" s="140">
        <f>C33-SUM(C7:C31)</f>
        <v>64729.090000000549</v>
      </c>
      <c r="D32" s="247">
        <f t="shared" si="1"/>
        <v>6.7689393339990661E-2</v>
      </c>
      <c r="E32" s="215">
        <f t="shared" si="2"/>
        <v>6.7964612671178523E-2</v>
      </c>
      <c r="F32" s="52">
        <f t="shared" si="3"/>
        <v>2.8001809867667416E-2</v>
      </c>
      <c r="H32" s="19">
        <f>H33-SUM(H7:H31)</f>
        <v>19149.337999999902</v>
      </c>
      <c r="I32" s="140">
        <f>I33-SUM(I7:I31)</f>
        <v>19093.856999999931</v>
      </c>
      <c r="J32" s="247">
        <f t="shared" si="4"/>
        <v>6.8765850268463657E-2</v>
      </c>
      <c r="K32" s="215">
        <f t="shared" si="5"/>
        <v>6.8722154726271786E-2</v>
      </c>
      <c r="L32" s="52">
        <f t="shared" si="6"/>
        <v>-2.8972803132918199E-3</v>
      </c>
      <c r="N32" s="27">
        <f t="shared" si="0"/>
        <v>3.0412221339381458</v>
      </c>
      <c r="O32" s="152">
        <f t="shared" si="0"/>
        <v>2.9498108192158683</v>
      </c>
      <c r="P32" s="52">
        <f t="shared" si="7"/>
        <v>-3.0057427802521925E-2</v>
      </c>
    </row>
    <row r="33" spans="1:16" ht="26.25" customHeight="1" thickBot="1" x14ac:dyDescent="0.3">
      <c r="A33" s="12" t="s">
        <v>18</v>
      </c>
      <c r="B33" s="17">
        <v>930218.55999999994</v>
      </c>
      <c r="C33" s="145">
        <v>952394.01000000036</v>
      </c>
      <c r="D33" s="243">
        <f>SUM(D7:D32)</f>
        <v>0.99999999999999956</v>
      </c>
      <c r="E33" s="244">
        <f>SUM(E7:E32)</f>
        <v>1.0000000000000004</v>
      </c>
      <c r="F33" s="57">
        <f t="shared" si="3"/>
        <v>2.3838967478783071E-2</v>
      </c>
      <c r="G33" s="1"/>
      <c r="H33" s="17">
        <v>278471.62399999989</v>
      </c>
      <c r="I33" s="145">
        <v>277841.36099999992</v>
      </c>
      <c r="J33" s="243">
        <f>SUM(J7:J32)</f>
        <v>1</v>
      </c>
      <c r="K33" s="244">
        <f>SUM(K7:K32)</f>
        <v>1.0000000000000002</v>
      </c>
      <c r="L33" s="57">
        <f t="shared" si="6"/>
        <v>-2.2632934406271047E-3</v>
      </c>
      <c r="N33" s="29">
        <f t="shared" si="0"/>
        <v>2.993615005918608</v>
      </c>
      <c r="O33" s="146">
        <f t="shared" si="0"/>
        <v>2.9172942929365946</v>
      </c>
      <c r="P33" s="57">
        <f t="shared" si="7"/>
        <v>-2.5494498401137565E-2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jan-jul</v>
      </c>
      <c r="C37" s="370"/>
      <c r="D37" s="368" t="str">
        <f>B5</f>
        <v>jan-jul</v>
      </c>
      <c r="E37" s="370"/>
      <c r="F37" s="131" t="str">
        <f>F5</f>
        <v>2025/2024</v>
      </c>
      <c r="H37" s="371" t="str">
        <f>B5</f>
        <v>jan-jul</v>
      </c>
      <c r="I37" s="370"/>
      <c r="J37" s="368" t="str">
        <f>B5</f>
        <v>jan-jul</v>
      </c>
      <c r="K37" s="369"/>
      <c r="L37" s="131" t="str">
        <f>F37</f>
        <v>2025/2024</v>
      </c>
      <c r="N37" s="371" t="str">
        <f>B5</f>
        <v>jan-jul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173</v>
      </c>
      <c r="B39" s="39">
        <v>71808.989999999991</v>
      </c>
      <c r="C39" s="147">
        <v>80969.680000000008</v>
      </c>
      <c r="D39" s="247">
        <f t="shared" ref="D39:D61" si="8">B39/$B$62</f>
        <v>0.20197667090230154</v>
      </c>
      <c r="E39" s="246">
        <f t="shared" ref="E39:E61" si="9">C39/$C$62</f>
        <v>0.22174193009681953</v>
      </c>
      <c r="F39" s="52">
        <f>(C39-B39)/B39</f>
        <v>0.12757023876815449</v>
      </c>
      <c r="H39" s="39">
        <v>17218.662</v>
      </c>
      <c r="I39" s="147">
        <v>19483.04</v>
      </c>
      <c r="J39" s="247">
        <f t="shared" ref="J39:J61" si="10">H39/$H$62</f>
        <v>0.1947546616544398</v>
      </c>
      <c r="K39" s="246">
        <f t="shared" ref="K39:K61" si="11">I39/$I$62</f>
        <v>0.21126607684049056</v>
      </c>
      <c r="L39" s="52">
        <f>(I39-H39)/H39</f>
        <v>0.1315071984106547</v>
      </c>
      <c r="N39" s="27">
        <f t="shared" ref="N39:O62" si="12">(H39/B39)*10</f>
        <v>2.3978421086273465</v>
      </c>
      <c r="O39" s="151">
        <f t="shared" si="12"/>
        <v>2.4062142767514949</v>
      </c>
      <c r="P39" s="61">
        <f t="shared" si="7"/>
        <v>3.4915427058460932E-3</v>
      </c>
    </row>
    <row r="40" spans="1:16" ht="20.100000000000001" customHeight="1" x14ac:dyDescent="0.25">
      <c r="A40" s="38" t="s">
        <v>171</v>
      </c>
      <c r="B40" s="19">
        <v>63210.640000000021</v>
      </c>
      <c r="C40" s="140">
        <v>68699.520000000004</v>
      </c>
      <c r="D40" s="247">
        <f t="shared" si="8"/>
        <v>0.17779214876582813</v>
      </c>
      <c r="E40" s="215">
        <f t="shared" si="9"/>
        <v>0.18813911777254219</v>
      </c>
      <c r="F40" s="52">
        <f t="shared" ref="F40:F62" si="13">(C40-B40)/B40</f>
        <v>8.6834748074058124E-2</v>
      </c>
      <c r="H40" s="19">
        <v>15584.448999999997</v>
      </c>
      <c r="I40" s="140">
        <v>16718.107999999993</v>
      </c>
      <c r="J40" s="247">
        <f t="shared" si="10"/>
        <v>0.17627061220354243</v>
      </c>
      <c r="K40" s="215">
        <f t="shared" si="11"/>
        <v>0.18128429081681391</v>
      </c>
      <c r="L40" s="52">
        <f t="shared" ref="L40:L62" si="14">(I40-H40)/H40</f>
        <v>7.2742963193629509E-2</v>
      </c>
      <c r="N40" s="27">
        <f t="shared" si="12"/>
        <v>2.4654787548425379</v>
      </c>
      <c r="O40" s="152">
        <f t="shared" si="12"/>
        <v>2.4335116169661726</v>
      </c>
      <c r="P40" s="52">
        <f t="shared" si="7"/>
        <v>-1.2965894682149443E-2</v>
      </c>
    </row>
    <row r="41" spans="1:16" ht="20.100000000000001" customHeight="1" x14ac:dyDescent="0.25">
      <c r="A41" s="38" t="s">
        <v>178</v>
      </c>
      <c r="B41" s="19">
        <v>43974.91</v>
      </c>
      <c r="C41" s="140">
        <v>38986.89</v>
      </c>
      <c r="D41" s="247">
        <f t="shared" si="8"/>
        <v>0.1236879383072834</v>
      </c>
      <c r="E41" s="215">
        <f t="shared" si="9"/>
        <v>0.10676870943632717</v>
      </c>
      <c r="F41" s="52">
        <f t="shared" si="13"/>
        <v>-0.11342877108787724</v>
      </c>
      <c r="H41" s="19">
        <v>10837.071999999995</v>
      </c>
      <c r="I41" s="140">
        <v>9824.0769999999939</v>
      </c>
      <c r="J41" s="247">
        <f t="shared" si="10"/>
        <v>0.12257458161875774</v>
      </c>
      <c r="K41" s="215">
        <f t="shared" si="11"/>
        <v>0.10652825259142795</v>
      </c>
      <c r="L41" s="52">
        <f t="shared" si="14"/>
        <v>-9.3474971837411547E-2</v>
      </c>
      <c r="N41" s="27">
        <f t="shared" si="12"/>
        <v>2.4643761635896455</v>
      </c>
      <c r="O41" s="152">
        <f t="shared" si="12"/>
        <v>2.5198411568606764</v>
      </c>
      <c r="P41" s="52">
        <f t="shared" si="7"/>
        <v>2.2506707413627893E-2</v>
      </c>
    </row>
    <row r="42" spans="1:16" ht="20.100000000000001" customHeight="1" x14ac:dyDescent="0.25">
      <c r="A42" s="38" t="s">
        <v>165</v>
      </c>
      <c r="B42" s="19">
        <v>33385.5</v>
      </c>
      <c r="C42" s="140">
        <v>38506.81</v>
      </c>
      <c r="D42" s="247">
        <f t="shared" si="8"/>
        <v>9.3903174886720855E-2</v>
      </c>
      <c r="E42" s="215">
        <f t="shared" si="9"/>
        <v>0.10545397204572761</v>
      </c>
      <c r="F42" s="52">
        <f t="shared" si="13"/>
        <v>0.15339923020472954</v>
      </c>
      <c r="H42" s="19">
        <v>8315.4210000000003</v>
      </c>
      <c r="I42" s="140">
        <v>9242.9550000000054</v>
      </c>
      <c r="J42" s="247">
        <f t="shared" si="10"/>
        <v>9.4053010818681712E-2</v>
      </c>
      <c r="K42" s="215">
        <f t="shared" si="11"/>
        <v>0.10022680450603179</v>
      </c>
      <c r="L42" s="52">
        <f t="shared" si="14"/>
        <v>0.11154384125590334</v>
      </c>
      <c r="N42" s="27">
        <f t="shared" si="12"/>
        <v>2.4907283101945459</v>
      </c>
      <c r="O42" s="152">
        <f t="shared" si="12"/>
        <v>2.4003429523245385</v>
      </c>
      <c r="P42" s="52">
        <f t="shared" si="7"/>
        <v>-3.628872627337966E-2</v>
      </c>
    </row>
    <row r="43" spans="1:16" ht="20.100000000000001" customHeight="1" x14ac:dyDescent="0.25">
      <c r="A43" s="38" t="s">
        <v>172</v>
      </c>
      <c r="B43" s="19">
        <v>29791.77</v>
      </c>
      <c r="C43" s="140">
        <v>23577.86</v>
      </c>
      <c r="D43" s="247">
        <f t="shared" si="8"/>
        <v>8.3795114300967907E-2</v>
      </c>
      <c r="E43" s="215">
        <f t="shared" si="9"/>
        <v>6.4569851133814499E-2</v>
      </c>
      <c r="F43" s="52">
        <f t="shared" si="13"/>
        <v>-0.20857807374318477</v>
      </c>
      <c r="H43" s="19">
        <v>7352.5750000000025</v>
      </c>
      <c r="I43" s="140">
        <v>6583.0089999999991</v>
      </c>
      <c r="J43" s="247">
        <f t="shared" si="10"/>
        <v>8.3162574212438417E-2</v>
      </c>
      <c r="K43" s="215">
        <f t="shared" si="11"/>
        <v>7.1383443509618658E-2</v>
      </c>
      <c r="L43" s="52">
        <f t="shared" si="14"/>
        <v>-0.10466618837618157</v>
      </c>
      <c r="N43" s="27">
        <f t="shared" si="12"/>
        <v>2.467988642500933</v>
      </c>
      <c r="O43" s="152">
        <f t="shared" si="12"/>
        <v>2.7920298958429641</v>
      </c>
      <c r="P43" s="52">
        <f t="shared" si="7"/>
        <v>0.13129770849093714</v>
      </c>
    </row>
    <row r="44" spans="1:16" ht="20.100000000000001" customHeight="1" x14ac:dyDescent="0.25">
      <c r="A44" s="38" t="s">
        <v>175</v>
      </c>
      <c r="B44" s="19">
        <v>25709.64</v>
      </c>
      <c r="C44" s="140">
        <v>24507.819999999996</v>
      </c>
      <c r="D44" s="247">
        <f t="shared" si="8"/>
        <v>7.2313334267710055E-2</v>
      </c>
      <c r="E44" s="215">
        <f t="shared" si="9"/>
        <v>6.7116620805040036E-2</v>
      </c>
      <c r="F44" s="52">
        <f t="shared" si="13"/>
        <v>-4.6745889868547497E-2</v>
      </c>
      <c r="H44" s="19">
        <v>6143.1269999999995</v>
      </c>
      <c r="I44" s="140">
        <v>6469.3789999999981</v>
      </c>
      <c r="J44" s="247">
        <f t="shared" si="10"/>
        <v>6.9482902933181087E-2</v>
      </c>
      <c r="K44" s="215">
        <f t="shared" si="11"/>
        <v>7.0151286499655879E-2</v>
      </c>
      <c r="L44" s="52">
        <f t="shared" si="14"/>
        <v>5.3108457630779669E-2</v>
      </c>
      <c r="N44" s="27">
        <f t="shared" si="12"/>
        <v>2.3894255228777999</v>
      </c>
      <c r="O44" s="152">
        <f t="shared" si="12"/>
        <v>2.6397203015200859</v>
      </c>
      <c r="P44" s="52">
        <f t="shared" si="7"/>
        <v>0.1047510274941876</v>
      </c>
    </row>
    <row r="45" spans="1:16" ht="20.100000000000001" customHeight="1" x14ac:dyDescent="0.25">
      <c r="A45" s="38" t="s">
        <v>183</v>
      </c>
      <c r="B45" s="19">
        <v>31146.170000000002</v>
      </c>
      <c r="C45" s="140">
        <v>24989.460000000006</v>
      </c>
      <c r="D45" s="247">
        <f t="shared" si="8"/>
        <v>8.7604626216816847E-2</v>
      </c>
      <c r="E45" s="215">
        <f t="shared" si="9"/>
        <v>6.8435630380128315E-2</v>
      </c>
      <c r="F45" s="52">
        <f t="shared" si="13"/>
        <v>-0.19767149540376858</v>
      </c>
      <c r="H45" s="19">
        <v>6781.674</v>
      </c>
      <c r="I45" s="140">
        <v>5466.7510000000002</v>
      </c>
      <c r="J45" s="247">
        <f t="shared" si="10"/>
        <v>7.6705299478014688E-2</v>
      </c>
      <c r="K45" s="215">
        <f t="shared" si="11"/>
        <v>5.9279200619299074E-2</v>
      </c>
      <c r="L45" s="52">
        <f t="shared" si="14"/>
        <v>-0.19389357258989443</v>
      </c>
      <c r="N45" s="27">
        <f t="shared" si="12"/>
        <v>2.1773701228754612</v>
      </c>
      <c r="O45" s="152">
        <f t="shared" si="12"/>
        <v>2.1876227017310494</v>
      </c>
      <c r="P45" s="52">
        <f t="shared" si="7"/>
        <v>4.7086982354881401E-3</v>
      </c>
    </row>
    <row r="46" spans="1:16" ht="20.100000000000001" customHeight="1" x14ac:dyDescent="0.25">
      <c r="A46" s="38" t="s">
        <v>174</v>
      </c>
      <c r="B46" s="19">
        <v>11050.1</v>
      </c>
      <c r="C46" s="140">
        <v>18282.280000000002</v>
      </c>
      <c r="D46" s="247">
        <f t="shared" si="8"/>
        <v>3.1080543134467183E-2</v>
      </c>
      <c r="E46" s="215">
        <f t="shared" si="9"/>
        <v>5.0067482714152775E-2</v>
      </c>
      <c r="F46" s="52">
        <f t="shared" si="13"/>
        <v>0.65449000461534301</v>
      </c>
      <c r="H46" s="19">
        <v>3351.1030000000001</v>
      </c>
      <c r="I46" s="140">
        <v>5122.549</v>
      </c>
      <c r="J46" s="247">
        <f t="shared" si="10"/>
        <v>3.7903231443545279E-2</v>
      </c>
      <c r="K46" s="215">
        <f t="shared" si="11"/>
        <v>5.5546815622879081E-2</v>
      </c>
      <c r="L46" s="52">
        <f t="shared" si="14"/>
        <v>0.52861580202100622</v>
      </c>
      <c r="N46" s="27">
        <f t="shared" si="12"/>
        <v>3.0326449534393349</v>
      </c>
      <c r="O46" s="152">
        <f t="shared" si="12"/>
        <v>2.8019202200163211</v>
      </c>
      <c r="P46" s="52">
        <f t="shared" si="7"/>
        <v>-7.6080364488875604E-2</v>
      </c>
    </row>
    <row r="47" spans="1:16" ht="20.100000000000001" customHeight="1" x14ac:dyDescent="0.25">
      <c r="A47" s="38" t="s">
        <v>182</v>
      </c>
      <c r="B47" s="19">
        <v>10093.009999999998</v>
      </c>
      <c r="C47" s="140">
        <v>8620.2000000000007</v>
      </c>
      <c r="D47" s="247">
        <f t="shared" si="8"/>
        <v>2.8388542426005969E-2</v>
      </c>
      <c r="E47" s="215">
        <f t="shared" si="9"/>
        <v>2.3607105595830485E-2</v>
      </c>
      <c r="F47" s="52">
        <f t="shared" si="13"/>
        <v>-0.14592376307959645</v>
      </c>
      <c r="H47" s="19">
        <v>3494.9310000000009</v>
      </c>
      <c r="I47" s="140">
        <v>3158.2580000000016</v>
      </c>
      <c r="J47" s="247">
        <f t="shared" si="10"/>
        <v>3.9530022972203829E-2</v>
      </c>
      <c r="K47" s="215">
        <f t="shared" si="11"/>
        <v>3.4246851482627676E-2</v>
      </c>
      <c r="L47" s="52">
        <f t="shared" si="14"/>
        <v>-9.6331801686499449E-2</v>
      </c>
      <c r="N47" s="27">
        <f t="shared" si="12"/>
        <v>3.4627242021953824</v>
      </c>
      <c r="O47" s="152">
        <f t="shared" si="12"/>
        <v>3.6637873831233629</v>
      </c>
      <c r="P47" s="52">
        <f t="shared" si="7"/>
        <v>5.8065028915818835E-2</v>
      </c>
    </row>
    <row r="48" spans="1:16" ht="20.100000000000001" customHeight="1" x14ac:dyDescent="0.25">
      <c r="A48" s="38" t="s">
        <v>188</v>
      </c>
      <c r="B48" s="19">
        <v>9297.4800000000014</v>
      </c>
      <c r="C48" s="140">
        <v>8080.1399999999985</v>
      </c>
      <c r="D48" s="247">
        <f t="shared" si="8"/>
        <v>2.6150960460253392E-2</v>
      </c>
      <c r="E48" s="215">
        <f t="shared" si="9"/>
        <v>2.212810818879999E-2</v>
      </c>
      <c r="F48" s="52">
        <f t="shared" si="13"/>
        <v>-0.13093225261038505</v>
      </c>
      <c r="H48" s="19">
        <v>2758.4580000000001</v>
      </c>
      <c r="I48" s="140">
        <v>2416.4539999999993</v>
      </c>
      <c r="J48" s="247">
        <f t="shared" si="10"/>
        <v>3.1200017427485523E-2</v>
      </c>
      <c r="K48" s="215">
        <f t="shared" si="11"/>
        <v>2.6203033840997637E-2</v>
      </c>
      <c r="L48" s="52">
        <f t="shared" si="14"/>
        <v>-0.12398376194236084</v>
      </c>
      <c r="N48" s="27">
        <f t="shared" si="12"/>
        <v>2.9668878018559863</v>
      </c>
      <c r="O48" s="152">
        <f t="shared" si="12"/>
        <v>2.9906090736051598</v>
      </c>
      <c r="P48" s="52">
        <f t="shared" si="7"/>
        <v>7.995338325343564E-3</v>
      </c>
    </row>
    <row r="49" spans="1:16" ht="20.100000000000001" customHeight="1" x14ac:dyDescent="0.25">
      <c r="A49" s="38" t="s">
        <v>190</v>
      </c>
      <c r="B49" s="19">
        <v>6924.5100000000011</v>
      </c>
      <c r="C49" s="140">
        <v>9644.4499999999989</v>
      </c>
      <c r="D49" s="247">
        <f t="shared" si="8"/>
        <v>1.9476523446851104E-2</v>
      </c>
      <c r="E49" s="215">
        <f t="shared" si="9"/>
        <v>2.6412095956440368E-2</v>
      </c>
      <c r="F49" s="52">
        <f t="shared" si="13"/>
        <v>0.39279891284726243</v>
      </c>
      <c r="H49" s="19">
        <v>1574.9199999999998</v>
      </c>
      <c r="I49" s="140">
        <v>2323.9969999999989</v>
      </c>
      <c r="J49" s="247">
        <f t="shared" si="10"/>
        <v>1.7813405695100485E-2</v>
      </c>
      <c r="K49" s="215">
        <f t="shared" si="11"/>
        <v>2.5200468139421225E-2</v>
      </c>
      <c r="L49" s="52">
        <f t="shared" si="14"/>
        <v>0.47562860335763035</v>
      </c>
      <c r="N49" s="27">
        <f t="shared" si="12"/>
        <v>2.2744136408207942</v>
      </c>
      <c r="O49" s="152">
        <f t="shared" si="12"/>
        <v>2.4096729206953214</v>
      </c>
      <c r="P49" s="52">
        <f t="shared" si="7"/>
        <v>5.9469956320572601E-2</v>
      </c>
    </row>
    <row r="50" spans="1:16" ht="20.100000000000001" customHeight="1" x14ac:dyDescent="0.25">
      <c r="A50" s="38" t="s">
        <v>179</v>
      </c>
      <c r="B50" s="19">
        <v>5621.2700000000013</v>
      </c>
      <c r="C50" s="140">
        <v>7381.9299999999994</v>
      </c>
      <c r="D50" s="247">
        <f t="shared" si="8"/>
        <v>1.581090892439764E-2</v>
      </c>
      <c r="E50" s="215">
        <f t="shared" si="9"/>
        <v>2.0216004386328496E-2</v>
      </c>
      <c r="F50" s="52">
        <f t="shared" si="13"/>
        <v>0.31321391785130365</v>
      </c>
      <c r="H50" s="19">
        <v>1680.7659999999996</v>
      </c>
      <c r="I50" s="140">
        <v>2075.2800000000002</v>
      </c>
      <c r="J50" s="247">
        <f t="shared" si="10"/>
        <v>1.9010595228031429E-2</v>
      </c>
      <c r="K50" s="215">
        <f t="shared" si="11"/>
        <v>2.2503483231853617E-2</v>
      </c>
      <c r="L50" s="52">
        <f t="shared" si="14"/>
        <v>0.23472273951281777</v>
      </c>
      <c r="N50" s="27">
        <f t="shared" si="12"/>
        <v>2.9900111540630485</v>
      </c>
      <c r="O50" s="152">
        <f t="shared" si="12"/>
        <v>2.8112973165554274</v>
      </c>
      <c r="P50" s="52">
        <f t="shared" si="7"/>
        <v>-5.9770291246161927E-2</v>
      </c>
    </row>
    <row r="51" spans="1:16" ht="20.100000000000001" customHeight="1" x14ac:dyDescent="0.25">
      <c r="A51" s="38" t="s">
        <v>194</v>
      </c>
      <c r="B51" s="19">
        <v>3419.6699999999996</v>
      </c>
      <c r="C51" s="140">
        <v>2972</v>
      </c>
      <c r="D51" s="247">
        <f t="shared" si="8"/>
        <v>9.6184831757760905E-3</v>
      </c>
      <c r="E51" s="215">
        <f t="shared" si="9"/>
        <v>8.1390591669344321E-3</v>
      </c>
      <c r="F51" s="52">
        <f t="shared" si="13"/>
        <v>-0.130910292513605</v>
      </c>
      <c r="H51" s="19">
        <v>824.51000000000022</v>
      </c>
      <c r="I51" s="140">
        <v>708.00499999999977</v>
      </c>
      <c r="J51" s="247">
        <f t="shared" si="10"/>
        <v>9.3257632957021979E-3</v>
      </c>
      <c r="K51" s="215">
        <f t="shared" si="11"/>
        <v>7.6773151794304927E-3</v>
      </c>
      <c r="L51" s="52">
        <f t="shared" si="14"/>
        <v>-0.14130210670580154</v>
      </c>
      <c r="N51" s="27">
        <f t="shared" si="12"/>
        <v>2.4110806013445751</v>
      </c>
      <c r="O51" s="152">
        <f t="shared" si="12"/>
        <v>2.3822510094212643</v>
      </c>
      <c r="P51" s="52">
        <f t="shared" si="7"/>
        <v>-1.1957124912055429E-2</v>
      </c>
    </row>
    <row r="52" spans="1:16" ht="20.100000000000001" customHeight="1" x14ac:dyDescent="0.25">
      <c r="A52" s="38" t="s">
        <v>193</v>
      </c>
      <c r="B52" s="19">
        <v>3325.19</v>
      </c>
      <c r="C52" s="140">
        <v>3390.9600000000014</v>
      </c>
      <c r="D52" s="247">
        <f t="shared" si="8"/>
        <v>9.3527399050957853E-3</v>
      </c>
      <c r="E52" s="215">
        <f t="shared" si="9"/>
        <v>9.2864145601305494E-3</v>
      </c>
      <c r="F52" s="52">
        <f t="shared" si="13"/>
        <v>1.9779320880912471E-2</v>
      </c>
      <c r="H52" s="19">
        <v>560.97299999999996</v>
      </c>
      <c r="I52" s="140">
        <v>552.74599999999998</v>
      </c>
      <c r="J52" s="247">
        <f t="shared" si="10"/>
        <v>6.3449823692616801E-3</v>
      </c>
      <c r="K52" s="215">
        <f t="shared" si="11"/>
        <v>5.9937504059568618E-3</v>
      </c>
      <c r="L52" s="52">
        <f t="shared" si="14"/>
        <v>-1.4665589966005451E-2</v>
      </c>
      <c r="N52" s="27">
        <f t="shared" si="12"/>
        <v>1.6870404397944174</v>
      </c>
      <c r="O52" s="152">
        <f t="shared" si="12"/>
        <v>1.6300575648194016</v>
      </c>
      <c r="P52" s="52">
        <f t="shared" si="7"/>
        <v>-3.3776828125092126E-2</v>
      </c>
    </row>
    <row r="53" spans="1:16" ht="20.100000000000001" customHeight="1" x14ac:dyDescent="0.25">
      <c r="A53" s="38" t="s">
        <v>196</v>
      </c>
      <c r="B53" s="19">
        <v>2857.9199999999996</v>
      </c>
      <c r="C53" s="140">
        <v>1685.33</v>
      </c>
      <c r="D53" s="247">
        <f t="shared" si="8"/>
        <v>8.0384526687411369E-3</v>
      </c>
      <c r="E53" s="215">
        <f t="shared" si="9"/>
        <v>4.6154106950907154E-3</v>
      </c>
      <c r="F53" s="52">
        <f t="shared" si="13"/>
        <v>-0.41029489978725781</v>
      </c>
      <c r="H53" s="19">
        <v>705.29799999999989</v>
      </c>
      <c r="I53" s="140">
        <v>455.66699999999997</v>
      </c>
      <c r="J53" s="247">
        <f t="shared" si="10"/>
        <v>7.9773953025823411E-3</v>
      </c>
      <c r="K53" s="215">
        <f t="shared" si="11"/>
        <v>4.9410656363522223E-3</v>
      </c>
      <c r="L53" s="52">
        <f t="shared" si="14"/>
        <v>-0.35393691744482469</v>
      </c>
      <c r="N53" s="27">
        <f t="shared" ref="N53:N54" si="15">(H53/B53)*10</f>
        <v>2.4678717388870228</v>
      </c>
      <c r="O53" s="152">
        <f t="shared" ref="O53:O54" si="16">(I53/C53)*10</f>
        <v>2.7037256798371834</v>
      </c>
      <c r="P53" s="52">
        <f t="shared" ref="P53:P54" si="17">(O53-N53)/N53</f>
        <v>9.5569772623810473E-2</v>
      </c>
    </row>
    <row r="54" spans="1:16" ht="20.100000000000001" customHeight="1" x14ac:dyDescent="0.25">
      <c r="A54" s="38" t="s">
        <v>192</v>
      </c>
      <c r="B54" s="19">
        <v>863.23</v>
      </c>
      <c r="C54" s="140">
        <v>912.87000000000012</v>
      </c>
      <c r="D54" s="247">
        <f t="shared" si="8"/>
        <v>2.4280013076774061E-3</v>
      </c>
      <c r="E54" s="215">
        <f t="shared" si="9"/>
        <v>2.4999673424358801E-3</v>
      </c>
      <c r="F54" s="52">
        <f t="shared" si="13"/>
        <v>5.7504952330201801E-2</v>
      </c>
      <c r="H54" s="19">
        <v>290.96199999999999</v>
      </c>
      <c r="I54" s="140">
        <v>382.41</v>
      </c>
      <c r="J54" s="247">
        <f t="shared" si="10"/>
        <v>3.2909761434598761E-3</v>
      </c>
      <c r="K54" s="215">
        <f t="shared" si="11"/>
        <v>4.1466968422059387E-3</v>
      </c>
      <c r="L54" s="52">
        <f t="shared" si="14"/>
        <v>0.31429533753548589</v>
      </c>
      <c r="N54" s="27">
        <f t="shared" si="15"/>
        <v>3.3706196494561125</v>
      </c>
      <c r="O54" s="152">
        <f t="shared" si="16"/>
        <v>4.1890959282263633</v>
      </c>
      <c r="P54" s="52">
        <f t="shared" si="17"/>
        <v>0.24282665025771188</v>
      </c>
    </row>
    <row r="55" spans="1:16" ht="20.100000000000001" customHeight="1" x14ac:dyDescent="0.25">
      <c r="A55" s="38" t="s">
        <v>191</v>
      </c>
      <c r="B55" s="19">
        <v>306.54000000000002</v>
      </c>
      <c r="C55" s="140">
        <v>783.13999999999987</v>
      </c>
      <c r="D55" s="247">
        <f t="shared" si="8"/>
        <v>8.622030291526385E-4</v>
      </c>
      <c r="E55" s="215">
        <f t="shared" si="9"/>
        <v>2.1446913849236305E-3</v>
      </c>
      <c r="F55" s="52">
        <f t="shared" si="13"/>
        <v>1.5547726234749131</v>
      </c>
      <c r="H55" s="19">
        <v>110.70399999999999</v>
      </c>
      <c r="I55" s="140">
        <v>278.75399999999991</v>
      </c>
      <c r="J55" s="247">
        <f t="shared" si="10"/>
        <v>1.2521367841353238E-3</v>
      </c>
      <c r="K55" s="215">
        <f t="shared" si="11"/>
        <v>3.0226937882175515E-3</v>
      </c>
      <c r="L55" s="52">
        <f t="shared" si="14"/>
        <v>1.5180119959531715</v>
      </c>
      <c r="N55" s="27">
        <f t="shared" ref="N55" si="18">(H55/B55)*10</f>
        <v>3.6114047106413514</v>
      </c>
      <c r="O55" s="152">
        <f t="shared" ref="O55" si="19">(I55/C55)*10</f>
        <v>3.5594402022626852</v>
      </c>
      <c r="P55" s="52">
        <f t="shared" ref="P55" si="20">(O55-N55)/N55</f>
        <v>-1.4389001660641288E-2</v>
      </c>
    </row>
    <row r="56" spans="1:16" ht="20.100000000000001" customHeight="1" x14ac:dyDescent="0.25">
      <c r="A56" s="38" t="s">
        <v>195</v>
      </c>
      <c r="B56" s="19">
        <v>993.46000000000015</v>
      </c>
      <c r="C56" s="140">
        <v>853.74</v>
      </c>
      <c r="D56" s="247">
        <f t="shared" si="8"/>
        <v>2.7942983667448959E-3</v>
      </c>
      <c r="E56" s="215">
        <f t="shared" si="9"/>
        <v>2.3380351188353305E-3</v>
      </c>
      <c r="F56" s="52">
        <f t="shared" si="13"/>
        <v>-0.14063978418859352</v>
      </c>
      <c r="H56" s="19">
        <v>258.50299999999999</v>
      </c>
      <c r="I56" s="140">
        <v>263.39999999999998</v>
      </c>
      <c r="J56" s="247">
        <f t="shared" si="10"/>
        <v>2.9238429967239992E-3</v>
      </c>
      <c r="K56" s="215">
        <f t="shared" si="11"/>
        <v>2.8562013238070242E-3</v>
      </c>
      <c r="L56" s="52">
        <f t="shared" si="14"/>
        <v>1.8943687307303943E-2</v>
      </c>
      <c r="N56" s="27">
        <f t="shared" ref="N56" si="21">(H56/B56)*10</f>
        <v>2.6020473899301426</v>
      </c>
      <c r="O56" s="152">
        <f t="shared" ref="O56" si="22">(I56/C56)*10</f>
        <v>3.0852484362920789</v>
      </c>
      <c r="P56" s="52">
        <f t="shared" si="7"/>
        <v>0.1857003251485396</v>
      </c>
    </row>
    <row r="57" spans="1:16" ht="20.100000000000001" customHeight="1" x14ac:dyDescent="0.25">
      <c r="A57" s="38" t="s">
        <v>197</v>
      </c>
      <c r="B57" s="19">
        <v>637.49</v>
      </c>
      <c r="C57" s="140">
        <v>835.19999999999982</v>
      </c>
      <c r="D57" s="247">
        <f t="shared" si="8"/>
        <v>1.7930639037467067E-3</v>
      </c>
      <c r="E57" s="215">
        <f t="shared" si="9"/>
        <v>2.2872618493350056E-3</v>
      </c>
      <c r="F57" s="52">
        <f t="shared" si="13"/>
        <v>0.31013819824624672</v>
      </c>
      <c r="H57" s="19">
        <v>191.84099999999989</v>
      </c>
      <c r="I57" s="140">
        <v>225.21600000000001</v>
      </c>
      <c r="J57" s="247">
        <f t="shared" si="10"/>
        <v>2.1698508889046878E-3</v>
      </c>
      <c r="K57" s="215">
        <f t="shared" si="11"/>
        <v>2.4421497241553639E-3</v>
      </c>
      <c r="L57" s="52">
        <f t="shared" si="14"/>
        <v>0.17397219572458511</v>
      </c>
      <c r="N57" s="27">
        <f t="shared" ref="N57" si="23">(H57/B57)*10</f>
        <v>3.0093177932202844</v>
      </c>
      <c r="O57" s="152">
        <f t="shared" ref="O57" si="24">(I57/C57)*10</f>
        <v>2.6965517241379318</v>
      </c>
      <c r="P57" s="52">
        <f t="shared" ref="P57" si="25">(O57-N57)/N57</f>
        <v>-0.10393254902721996</v>
      </c>
    </row>
    <row r="58" spans="1:16" ht="20.100000000000001" customHeight="1" x14ac:dyDescent="0.25">
      <c r="A58" s="38" t="s">
        <v>184</v>
      </c>
      <c r="B58" s="19">
        <v>511.43</v>
      </c>
      <c r="C58" s="140">
        <v>430.37999999999988</v>
      </c>
      <c r="D58" s="247">
        <f t="shared" si="8"/>
        <v>1.4384957760799045E-3</v>
      </c>
      <c r="E58" s="215">
        <f t="shared" si="9"/>
        <v>1.1786299745172408E-3</v>
      </c>
      <c r="F58" s="52">
        <f t="shared" si="13"/>
        <v>-0.15847721095751152</v>
      </c>
      <c r="H58" s="19">
        <v>167.86600000000007</v>
      </c>
      <c r="I58" s="140">
        <v>143.38300000000004</v>
      </c>
      <c r="J58" s="247">
        <f t="shared" si="10"/>
        <v>1.8986774949925963E-3</v>
      </c>
      <c r="K58" s="215">
        <f t="shared" si="11"/>
        <v>1.5547863113569579E-3</v>
      </c>
      <c r="L58" s="52">
        <f t="shared" si="14"/>
        <v>-0.14584847437837337</v>
      </c>
      <c r="N58" s="27">
        <f t="shared" si="12"/>
        <v>3.2822869209862553</v>
      </c>
      <c r="O58" s="152">
        <f t="shared" si="12"/>
        <v>3.3315442167386977</v>
      </c>
      <c r="P58" s="52">
        <f t="shared" si="7"/>
        <v>1.5007004853080206E-2</v>
      </c>
    </row>
    <row r="59" spans="1:16" ht="20.100000000000001" customHeight="1" x14ac:dyDescent="0.25">
      <c r="A59" s="38" t="s">
        <v>199</v>
      </c>
      <c r="B59" s="19">
        <v>10.66</v>
      </c>
      <c r="C59" s="140">
        <v>406.5200000000001</v>
      </c>
      <c r="D59" s="247">
        <f t="shared" si="8"/>
        <v>2.9983311446359778E-5</v>
      </c>
      <c r="E59" s="215">
        <f t="shared" si="9"/>
        <v>1.1132874604785283E-3</v>
      </c>
      <c r="F59" s="52">
        <f>(C59-B59)/B59</f>
        <v>37.13508442776736</v>
      </c>
      <c r="H59" s="19">
        <v>5.2649999999999997</v>
      </c>
      <c r="I59" s="140">
        <v>106.63400000000001</v>
      </c>
      <c r="J59" s="247">
        <f t="shared" si="10"/>
        <v>5.9550695263698513E-5</v>
      </c>
      <c r="K59" s="215">
        <f t="shared" si="11"/>
        <v>1.1562952618179129E-3</v>
      </c>
      <c r="L59" s="52">
        <f>(I59-H59)/H59</f>
        <v>19.253371320037992</v>
      </c>
      <c r="N59" s="27">
        <f t="shared" si="12"/>
        <v>4.9390243902439019</v>
      </c>
      <c r="O59" s="152">
        <f t="shared" si="12"/>
        <v>2.62309357473187</v>
      </c>
      <c r="P59" s="52">
        <f>(O59-N59)/N59</f>
        <v>-0.46890451079502876</v>
      </c>
    </row>
    <row r="60" spans="1:16" ht="20.100000000000001" customHeight="1" x14ac:dyDescent="0.25">
      <c r="A60" s="38" t="s">
        <v>198</v>
      </c>
      <c r="B60" s="19">
        <v>297.94</v>
      </c>
      <c r="C60" s="140">
        <v>310.8</v>
      </c>
      <c r="D60" s="247">
        <f t="shared" si="8"/>
        <v>8.3801386607208555E-4</v>
      </c>
      <c r="E60" s="215">
        <f t="shared" si="9"/>
        <v>8.5115060197954971E-4</v>
      </c>
      <c r="F60" s="52">
        <f>(C60-B60)/B60</f>
        <v>4.3163052963684008E-2</v>
      </c>
      <c r="H60" s="19">
        <v>86.082999999999998</v>
      </c>
      <c r="I60" s="140">
        <v>98.114000000000004</v>
      </c>
      <c r="J60" s="247">
        <f t="shared" si="10"/>
        <v>9.7365669522981181E-4</v>
      </c>
      <c r="K60" s="215">
        <f t="shared" si="11"/>
        <v>1.063907884145795E-3</v>
      </c>
      <c r="L60" s="52">
        <f>(I60-H60)/H60</f>
        <v>0.13976046373848502</v>
      </c>
      <c r="N60" s="27">
        <f t="shared" si="12"/>
        <v>2.8892730079881854</v>
      </c>
      <c r="O60" s="152">
        <f t="shared" si="12"/>
        <v>3.1568211068211065</v>
      </c>
      <c r="P60" s="52">
        <f>(O60-N60)/N60</f>
        <v>9.260049088238155E-2</v>
      </c>
    </row>
    <row r="61" spans="1:16" ht="20.100000000000001" customHeight="1" thickBot="1" x14ac:dyDescent="0.3">
      <c r="A61" s="8" t="s">
        <v>17</v>
      </c>
      <c r="B61" s="19">
        <f>B62-SUM(B39:B60)</f>
        <v>293.59000000020023</v>
      </c>
      <c r="C61" s="140">
        <f>C62-SUM(C39:C60)</f>
        <v>324.78999999980442</v>
      </c>
      <c r="D61" s="247">
        <f t="shared" si="8"/>
        <v>8.2577864986329934E-4</v>
      </c>
      <c r="E61" s="215">
        <f t="shared" si="9"/>
        <v>8.8946333338729559E-4</v>
      </c>
      <c r="F61" s="52">
        <f t="shared" si="13"/>
        <v>0.10627064954386359</v>
      </c>
      <c r="H61" s="19">
        <f>H62-SUM(H39:H60)</f>
        <v>116.90300000002026</v>
      </c>
      <c r="I61" s="140">
        <f>I62-SUM(I39:I60)</f>
        <v>122.2039999999688</v>
      </c>
      <c r="J61" s="247">
        <f t="shared" si="10"/>
        <v>1.3222516483216247E-3</v>
      </c>
      <c r="K61" s="215">
        <f t="shared" si="11"/>
        <v>1.3251299414366914E-3</v>
      </c>
      <c r="L61" s="52">
        <f t="shared" si="14"/>
        <v>4.5345286262522141E-2</v>
      </c>
      <c r="N61" s="27">
        <f t="shared" si="12"/>
        <v>3.981845430700655</v>
      </c>
      <c r="O61" s="152">
        <f t="shared" si="12"/>
        <v>3.7625542658346127</v>
      </c>
      <c r="P61" s="52">
        <f t="shared" si="7"/>
        <v>-5.5072746715699429E-2</v>
      </c>
    </row>
    <row r="62" spans="1:16" ht="26.25" customHeight="1" thickBot="1" x14ac:dyDescent="0.3">
      <c r="A62" s="12" t="s">
        <v>18</v>
      </c>
      <c r="B62" s="17">
        <v>355531.1100000001</v>
      </c>
      <c r="C62" s="145">
        <v>365152.76999999996</v>
      </c>
      <c r="D62" s="253">
        <f>SUM(D39:D61)</f>
        <v>1.0000000000000002</v>
      </c>
      <c r="E62" s="254">
        <f>SUM(E39:E61)</f>
        <v>0.99999999999999978</v>
      </c>
      <c r="F62" s="57">
        <f t="shared" si="13"/>
        <v>2.7062779400654574E-2</v>
      </c>
      <c r="G62" s="1"/>
      <c r="H62" s="17">
        <v>88412.065999999992</v>
      </c>
      <c r="I62" s="145">
        <v>92220.38999999997</v>
      </c>
      <c r="J62" s="253">
        <f>SUM(J39:J61)</f>
        <v>1.0000000000000002</v>
      </c>
      <c r="K62" s="254">
        <f>SUM(K39:K61)</f>
        <v>0.99999999999999978</v>
      </c>
      <c r="L62" s="57">
        <f t="shared" si="14"/>
        <v>4.3074708829900873E-2</v>
      </c>
      <c r="M62" s="1"/>
      <c r="N62" s="29">
        <f t="shared" si="12"/>
        <v>2.4867603287937294</v>
      </c>
      <c r="O62" s="146">
        <f t="shared" si="12"/>
        <v>2.5255289724352901</v>
      </c>
      <c r="P62" s="57">
        <f t="shared" si="7"/>
        <v>1.5590020152994162E-2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B5</f>
        <v>jan-jul</v>
      </c>
      <c r="C66" s="370"/>
      <c r="D66" s="368" t="str">
        <f>B5</f>
        <v>jan-jul</v>
      </c>
      <c r="E66" s="370"/>
      <c r="F66" s="131" t="str">
        <f>F37</f>
        <v>2025/2024</v>
      </c>
      <c r="H66" s="371" t="str">
        <f>B5</f>
        <v>jan-jul</v>
      </c>
      <c r="I66" s="370"/>
      <c r="J66" s="368" t="str">
        <f>B5</f>
        <v>jan-jul</v>
      </c>
      <c r="K66" s="369"/>
      <c r="L66" s="131" t="str">
        <f>F66</f>
        <v>2025/2024</v>
      </c>
      <c r="N66" s="371" t="str">
        <f>B5</f>
        <v>jan-jul</v>
      </c>
      <c r="O66" s="369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167</v>
      </c>
      <c r="B68" s="39">
        <v>115358.52000000002</v>
      </c>
      <c r="C68" s="147">
        <v>115024.14000000001</v>
      </c>
      <c r="D68" s="247">
        <f>B68/$B$96</f>
        <v>0.2007326243160521</v>
      </c>
      <c r="E68" s="246">
        <f>C68/$C$96</f>
        <v>0.19587204059442417</v>
      </c>
      <c r="F68" s="61">
        <f t="shared" ref="F68:F87" si="26">(C68-B68)/B68</f>
        <v>-2.8986155508930298E-3</v>
      </c>
      <c r="H68" s="19">
        <v>37919.078000000001</v>
      </c>
      <c r="I68" s="147">
        <v>38504.639000000017</v>
      </c>
      <c r="J68" s="245">
        <f>H68/$H$96</f>
        <v>0.19951155521470804</v>
      </c>
      <c r="K68" s="246">
        <f>I68/$I$96</f>
        <v>0.20743690108161333</v>
      </c>
      <c r="L68" s="61">
        <f>(I68-H68)/H68</f>
        <v>1.5442384965162287E-2</v>
      </c>
      <c r="N68" s="41">
        <f>(H68/B68)*10</f>
        <v>3.2870634956135008</v>
      </c>
      <c r="O68" s="149">
        <f t="shared" ref="N68:O96" si="27">(I68/C68)*10</f>
        <v>3.3475267887245246</v>
      </c>
      <c r="P68" s="61">
        <f t="shared" si="7"/>
        <v>1.839431857392183E-2</v>
      </c>
    </row>
    <row r="69" spans="1:16" ht="20.100000000000001" customHeight="1" x14ac:dyDescent="0.25">
      <c r="A69" s="38" t="s">
        <v>166</v>
      </c>
      <c r="B69" s="19">
        <v>106638.96</v>
      </c>
      <c r="C69" s="140">
        <v>104385.83000000002</v>
      </c>
      <c r="D69" s="247">
        <f t="shared" ref="D69:D95" si="28">B69/$B$96</f>
        <v>0.18555992479042299</v>
      </c>
      <c r="E69" s="215">
        <f t="shared" ref="E69:E95" si="29">C69/$C$96</f>
        <v>0.17775629994923381</v>
      </c>
      <c r="F69" s="52">
        <f t="shared" si="26"/>
        <v>-2.1128581899148211E-2</v>
      </c>
      <c r="H69" s="19">
        <v>33377.261999999988</v>
      </c>
      <c r="I69" s="140">
        <v>31244.547999999995</v>
      </c>
      <c r="J69" s="214">
        <f>H69/$H$96</f>
        <v>0.17561475124550163</v>
      </c>
      <c r="K69" s="215">
        <f t="shared" ref="K69:K96" si="30">I69/$I$96</f>
        <v>0.16832445079710306</v>
      </c>
      <c r="L69" s="52">
        <f>(I69-H69)/H69</f>
        <v>-6.3897212419640456E-2</v>
      </c>
      <c r="N69" s="40">
        <f>(H69/B69)*10</f>
        <v>3.1299313121583316</v>
      </c>
      <c r="O69" s="143">
        <f t="shared" si="27"/>
        <v>2.9931790550499038</v>
      </c>
      <c r="P69" s="52">
        <f t="shared" si="7"/>
        <v>-4.3691775783452104E-2</v>
      </c>
    </row>
    <row r="70" spans="1:16" ht="20.100000000000001" customHeight="1" x14ac:dyDescent="0.25">
      <c r="A70" s="38" t="s">
        <v>168</v>
      </c>
      <c r="B70" s="19">
        <v>79678.120000000024</v>
      </c>
      <c r="C70" s="140">
        <v>76770.849999999991</v>
      </c>
      <c r="D70" s="247">
        <f t="shared" si="28"/>
        <v>0.13864600662499241</v>
      </c>
      <c r="E70" s="215">
        <f t="shared" si="29"/>
        <v>0.13073136689105821</v>
      </c>
      <c r="F70" s="52">
        <f t="shared" si="26"/>
        <v>-3.6487683193328763E-2</v>
      </c>
      <c r="H70" s="19">
        <v>24151.109999999993</v>
      </c>
      <c r="I70" s="140">
        <v>23358.907999999996</v>
      </c>
      <c r="J70" s="214">
        <f t="shared" ref="J70:J96" si="31">H70/$H$96</f>
        <v>0.12707127310061403</v>
      </c>
      <c r="K70" s="215">
        <f t="shared" si="30"/>
        <v>0.12584196642307185</v>
      </c>
      <c r="L70" s="52">
        <f t="shared" ref="L70:L87" si="32">(I70-H70)/H70</f>
        <v>-3.2801887780727165E-2</v>
      </c>
      <c r="N70" s="40">
        <f t="shared" si="27"/>
        <v>3.0310843177524753</v>
      </c>
      <c r="O70" s="143">
        <f t="shared" si="27"/>
        <v>3.0426793503002765</v>
      </c>
      <c r="P70" s="52">
        <f t="shared" si="7"/>
        <v>3.8253744641451501E-3</v>
      </c>
    </row>
    <row r="71" spans="1:16" ht="20.100000000000001" customHeight="1" x14ac:dyDescent="0.25">
      <c r="A71" s="38" t="s">
        <v>170</v>
      </c>
      <c r="B71" s="19">
        <v>56210.32</v>
      </c>
      <c r="C71" s="140">
        <v>59478.69</v>
      </c>
      <c r="D71" s="247">
        <f t="shared" si="28"/>
        <v>9.7810244507688451E-2</v>
      </c>
      <c r="E71" s="215">
        <f t="shared" si="29"/>
        <v>0.10128493359900949</v>
      </c>
      <c r="F71" s="52">
        <f t="shared" si="26"/>
        <v>5.8145372593502449E-2</v>
      </c>
      <c r="H71" s="19">
        <v>21483.521999999997</v>
      </c>
      <c r="I71" s="140">
        <v>22083.024999999991</v>
      </c>
      <c r="J71" s="214">
        <f t="shared" si="31"/>
        <v>0.11303573588232799</v>
      </c>
      <c r="K71" s="215">
        <f t="shared" si="30"/>
        <v>0.11896837346034567</v>
      </c>
      <c r="L71" s="52">
        <f t="shared" si="32"/>
        <v>2.7905247566017966E-2</v>
      </c>
      <c r="N71" s="40">
        <f t="shared" si="27"/>
        <v>3.821988915914373</v>
      </c>
      <c r="O71" s="143">
        <f t="shared" si="27"/>
        <v>3.7127625036798877</v>
      </c>
      <c r="P71" s="52">
        <f t="shared" si="7"/>
        <v>-2.8578422030393021E-2</v>
      </c>
    </row>
    <row r="72" spans="1:16" ht="20.100000000000001" customHeight="1" x14ac:dyDescent="0.25">
      <c r="A72" s="38" t="s">
        <v>176</v>
      </c>
      <c r="B72" s="19">
        <v>69575.710000000006</v>
      </c>
      <c r="C72" s="140">
        <v>71895.990000000005</v>
      </c>
      <c r="D72" s="247">
        <f t="shared" si="28"/>
        <v>0.12106704261594713</v>
      </c>
      <c r="E72" s="215">
        <f t="shared" si="29"/>
        <v>0.12243007660701757</v>
      </c>
      <c r="F72" s="52">
        <f t="shared" si="26"/>
        <v>3.3348994929408536E-2</v>
      </c>
      <c r="H72" s="19">
        <v>22497.135999999995</v>
      </c>
      <c r="I72" s="140">
        <v>15065.126999999991</v>
      </c>
      <c r="J72" s="214">
        <f t="shared" si="31"/>
        <v>0.11836887466611912</v>
      </c>
      <c r="K72" s="215">
        <f t="shared" si="30"/>
        <v>8.1160694930315774E-2</v>
      </c>
      <c r="L72" s="52">
        <f t="shared" si="32"/>
        <v>-0.33035356144888867</v>
      </c>
      <c r="N72" s="40">
        <f t="shared" si="27"/>
        <v>3.233475590834789</v>
      </c>
      <c r="O72" s="143">
        <f t="shared" si="27"/>
        <v>2.0954057382059821</v>
      </c>
      <c r="P72" s="52">
        <f t="shared" ref="P72:P89" si="33">(O72-N72)/N72</f>
        <v>-0.35196488133531589</v>
      </c>
    </row>
    <row r="73" spans="1:16" ht="20.100000000000001" customHeight="1" x14ac:dyDescent="0.25">
      <c r="A73" s="38" t="s">
        <v>177</v>
      </c>
      <c r="B73" s="19">
        <v>26610.320000000003</v>
      </c>
      <c r="C73" s="140">
        <v>26181.089999999989</v>
      </c>
      <c r="D73" s="247">
        <f t="shared" si="28"/>
        <v>4.6303986627861796E-2</v>
      </c>
      <c r="E73" s="215">
        <f t="shared" si="29"/>
        <v>4.4583193782507483E-2</v>
      </c>
      <c r="F73" s="52">
        <f t="shared" si="26"/>
        <v>-1.613020812977875E-2</v>
      </c>
      <c r="H73" s="19">
        <v>11124.030999999999</v>
      </c>
      <c r="I73" s="140">
        <v>11240.837000000005</v>
      </c>
      <c r="J73" s="214">
        <f t="shared" si="31"/>
        <v>5.8529184835839722E-2</v>
      </c>
      <c r="K73" s="215">
        <f t="shared" si="30"/>
        <v>6.0558012057807871E-2</v>
      </c>
      <c r="L73" s="52">
        <f t="shared" si="32"/>
        <v>1.0500330320906689E-2</v>
      </c>
      <c r="N73" s="40">
        <f t="shared" si="27"/>
        <v>4.1803446933370205</v>
      </c>
      <c r="O73" s="143">
        <f t="shared" si="27"/>
        <v>4.2934946558756764</v>
      </c>
      <c r="P73" s="52">
        <f t="shared" si="33"/>
        <v>2.7067137004037876E-2</v>
      </c>
    </row>
    <row r="74" spans="1:16" ht="20.100000000000001" customHeight="1" x14ac:dyDescent="0.25">
      <c r="A74" s="38" t="s">
        <v>169</v>
      </c>
      <c r="B74" s="19">
        <v>14795.720000000003</v>
      </c>
      <c r="C74" s="140">
        <v>25357.5</v>
      </c>
      <c r="D74" s="247">
        <f t="shared" si="28"/>
        <v>2.5745681413436118E-2</v>
      </c>
      <c r="E74" s="215">
        <f t="shared" si="29"/>
        <v>4.3180720754557353E-2</v>
      </c>
      <c r="F74" s="52">
        <f t="shared" si="26"/>
        <v>0.71384021865782776</v>
      </c>
      <c r="H74" s="19">
        <v>5061.9680000000008</v>
      </c>
      <c r="I74" s="140">
        <v>8931.3490000000038</v>
      </c>
      <c r="J74" s="214">
        <f t="shared" si="31"/>
        <v>2.6633588193444083E-2</v>
      </c>
      <c r="K74" s="215">
        <f t="shared" si="30"/>
        <v>4.8116055809232915E-2</v>
      </c>
      <c r="L74" s="52">
        <f t="shared" si="32"/>
        <v>0.76440250116160402</v>
      </c>
      <c r="N74" s="40">
        <f t="shared" si="27"/>
        <v>3.4212380337016377</v>
      </c>
      <c r="O74" s="143">
        <f t="shared" si="27"/>
        <v>3.5221725327812297</v>
      </c>
      <c r="P74" s="52">
        <f t="shared" si="33"/>
        <v>2.9502331637060931E-2</v>
      </c>
    </row>
    <row r="75" spans="1:16" ht="20.100000000000001" customHeight="1" x14ac:dyDescent="0.25">
      <c r="A75" s="38" t="s">
        <v>181</v>
      </c>
      <c r="B75" s="19">
        <v>19879.439999999984</v>
      </c>
      <c r="C75" s="140">
        <v>19552.259999999995</v>
      </c>
      <c r="D75" s="247">
        <f t="shared" si="28"/>
        <v>3.4591741998193939E-2</v>
      </c>
      <c r="E75" s="215">
        <f t="shared" si="29"/>
        <v>3.329510713518688E-2</v>
      </c>
      <c r="F75" s="52">
        <f t="shared" si="26"/>
        <v>-1.6458210090424561E-2</v>
      </c>
      <c r="H75" s="19">
        <v>6038.576</v>
      </c>
      <c r="I75" s="140">
        <v>6467.4830000000002</v>
      </c>
      <c r="J75" s="214">
        <f t="shared" si="31"/>
        <v>3.1772019589775116E-2</v>
      </c>
      <c r="K75" s="215">
        <f t="shared" si="30"/>
        <v>3.4842415515647748E-2</v>
      </c>
      <c r="L75" s="52">
        <f t="shared" si="32"/>
        <v>7.1027838351293449E-2</v>
      </c>
      <c r="N75" s="40">
        <f t="shared" si="27"/>
        <v>3.0375986446298309</v>
      </c>
      <c r="O75" s="143">
        <f t="shared" si="27"/>
        <v>3.3077930633082837</v>
      </c>
      <c r="P75" s="52">
        <f t="shared" si="33"/>
        <v>8.8950006333499462E-2</v>
      </c>
    </row>
    <row r="76" spans="1:16" ht="20.100000000000001" customHeight="1" x14ac:dyDescent="0.25">
      <c r="A76" s="38" t="s">
        <v>180</v>
      </c>
      <c r="B76" s="19">
        <v>1341.76</v>
      </c>
      <c r="C76" s="140">
        <v>1465.3799999999997</v>
      </c>
      <c r="D76" s="247">
        <f t="shared" si="28"/>
        <v>2.3347647490823049E-3</v>
      </c>
      <c r="E76" s="215">
        <f t="shared" si="29"/>
        <v>2.4953628937913136E-3</v>
      </c>
      <c r="F76" s="52">
        <f t="shared" si="26"/>
        <v>9.2132721202003096E-2</v>
      </c>
      <c r="H76" s="19">
        <v>2739.6690000000003</v>
      </c>
      <c r="I76" s="140">
        <v>3045.4229999999993</v>
      </c>
      <c r="J76" s="214">
        <f t="shared" si="31"/>
        <v>1.4414792020088779E-2</v>
      </c>
      <c r="K76" s="215">
        <f t="shared" si="30"/>
        <v>1.6406675299635187E-2</v>
      </c>
      <c r="L76" s="52">
        <f t="shared" si="32"/>
        <v>0.11160253300672415</v>
      </c>
      <c r="N76" s="40">
        <f t="shared" si="27"/>
        <v>20.418472752206061</v>
      </c>
      <c r="O76" s="143">
        <f t="shared" si="27"/>
        <v>20.7824796298571</v>
      </c>
      <c r="P76" s="52">
        <f t="shared" si="33"/>
        <v>1.7827331263632902E-2</v>
      </c>
    </row>
    <row r="77" spans="1:16" ht="20.100000000000001" customHeight="1" x14ac:dyDescent="0.25">
      <c r="A77" s="38" t="s">
        <v>187</v>
      </c>
      <c r="B77" s="19">
        <v>10583.390000000001</v>
      </c>
      <c r="C77" s="140">
        <v>12996.710000000003</v>
      </c>
      <c r="D77" s="247">
        <f t="shared" si="28"/>
        <v>1.841590589806685E-2</v>
      </c>
      <c r="E77" s="215">
        <f t="shared" si="29"/>
        <v>2.2131807364210321E-2</v>
      </c>
      <c r="F77" s="52">
        <f t="shared" si="26"/>
        <v>0.2280290152777136</v>
      </c>
      <c r="H77" s="19">
        <v>2184.6310000000003</v>
      </c>
      <c r="I77" s="140">
        <v>2810.6190000000006</v>
      </c>
      <c r="J77" s="214">
        <f t="shared" si="31"/>
        <v>1.1494454806634878E-2</v>
      </c>
      <c r="K77" s="215">
        <f t="shared" si="30"/>
        <v>1.5141710469772302E-2</v>
      </c>
      <c r="L77" s="52">
        <f t="shared" si="32"/>
        <v>0.28654175464872567</v>
      </c>
      <c r="N77" s="40">
        <f t="shared" si="27"/>
        <v>2.0642072152684539</v>
      </c>
      <c r="O77" s="143">
        <f t="shared" si="27"/>
        <v>2.1625619098987361</v>
      </c>
      <c r="P77" s="52">
        <f t="shared" si="33"/>
        <v>4.7647684739582225E-2</v>
      </c>
    </row>
    <row r="78" spans="1:16" ht="20.100000000000001" customHeight="1" x14ac:dyDescent="0.25">
      <c r="A78" s="38" t="s">
        <v>185</v>
      </c>
      <c r="B78" s="19">
        <v>7509.1500000000005</v>
      </c>
      <c r="C78" s="140">
        <v>7936.199999999998</v>
      </c>
      <c r="D78" s="247">
        <f t="shared" si="28"/>
        <v>1.3066493795888527E-2</v>
      </c>
      <c r="E78" s="215">
        <f t="shared" si="29"/>
        <v>1.351437783899509E-2</v>
      </c>
      <c r="F78" s="52">
        <f t="shared" si="26"/>
        <v>5.687061784622726E-2</v>
      </c>
      <c r="H78" s="19">
        <v>2445.6859999999997</v>
      </c>
      <c r="I78" s="140">
        <v>2802.9770000000008</v>
      </c>
      <c r="J78" s="214">
        <f t="shared" si="31"/>
        <v>1.2867997935678667E-2</v>
      </c>
      <c r="K78" s="215">
        <f t="shared" si="30"/>
        <v>1.5100540552608148E-2</v>
      </c>
      <c r="L78" s="52">
        <f t="shared" si="32"/>
        <v>0.14609029940883708</v>
      </c>
      <c r="N78" s="40">
        <f t="shared" si="27"/>
        <v>3.2569411984046126</v>
      </c>
      <c r="O78" s="143">
        <f t="shared" si="27"/>
        <v>3.5318880572566238</v>
      </c>
      <c r="P78" s="52">
        <f t="shared" si="33"/>
        <v>8.44187358944926E-2</v>
      </c>
    </row>
    <row r="79" spans="1:16" ht="20.100000000000001" customHeight="1" x14ac:dyDescent="0.25">
      <c r="A79" s="38" t="s">
        <v>189</v>
      </c>
      <c r="B79" s="19">
        <v>6971.4300000000012</v>
      </c>
      <c r="C79" s="140">
        <v>5290.2199999999993</v>
      </c>
      <c r="D79" s="247">
        <f t="shared" si="28"/>
        <v>1.2130819978755408E-2</v>
      </c>
      <c r="E79" s="215">
        <f t="shared" si="29"/>
        <v>9.0085975569426935E-3</v>
      </c>
      <c r="F79" s="52">
        <f t="shared" si="26"/>
        <v>-0.2411571227137046</v>
      </c>
      <c r="H79" s="19">
        <v>2898.1840000000007</v>
      </c>
      <c r="I79" s="140">
        <v>2308.8769999999995</v>
      </c>
      <c r="J79" s="214">
        <f t="shared" si="31"/>
        <v>1.524882005671086E-2</v>
      </c>
      <c r="K79" s="215">
        <f t="shared" si="30"/>
        <v>1.2438664594637853E-2</v>
      </c>
      <c r="L79" s="52">
        <f t="shared" si="32"/>
        <v>-0.20333664115183889</v>
      </c>
      <c r="N79" s="40">
        <f t="shared" si="27"/>
        <v>4.1572302956495299</v>
      </c>
      <c r="O79" s="143">
        <f t="shared" si="27"/>
        <v>4.3644252980027289</v>
      </c>
      <c r="P79" s="52">
        <f t="shared" si="33"/>
        <v>4.9839673921847676E-2</v>
      </c>
    </row>
    <row r="80" spans="1:16" ht="20.100000000000001" customHeight="1" x14ac:dyDescent="0.25">
      <c r="A80" s="38" t="s">
        <v>205</v>
      </c>
      <c r="B80" s="19">
        <v>10085.799999999996</v>
      </c>
      <c r="C80" s="140">
        <v>9083.0199999999986</v>
      </c>
      <c r="D80" s="247">
        <f t="shared" si="28"/>
        <v>1.7550061342039038E-2</v>
      </c>
      <c r="E80" s="215">
        <f t="shared" si="29"/>
        <v>1.5467272019247144E-2</v>
      </c>
      <c r="F80" s="52">
        <f t="shared" si="26"/>
        <v>-9.9424934065715898E-2</v>
      </c>
      <c r="H80" s="19">
        <v>2308.2750000000005</v>
      </c>
      <c r="I80" s="140">
        <v>1999.835</v>
      </c>
      <c r="J80" s="214">
        <f t="shared" si="31"/>
        <v>1.2145008776669894E-2</v>
      </c>
      <c r="K80" s="215">
        <f t="shared" si="30"/>
        <v>1.0773755730434145E-2</v>
      </c>
      <c r="L80" s="52">
        <f t="shared" si="32"/>
        <v>-0.13362359337600607</v>
      </c>
      <c r="N80" s="40">
        <f t="shared" si="27"/>
        <v>2.2886384818259349</v>
      </c>
      <c r="O80" s="143">
        <f t="shared" si="27"/>
        <v>2.2017291605655394</v>
      </c>
      <c r="P80" s="52">
        <f t="shared" si="33"/>
        <v>-3.7974246238775565E-2</v>
      </c>
    </row>
    <row r="81" spans="1:16" ht="20.100000000000001" customHeight="1" x14ac:dyDescent="0.25">
      <c r="A81" s="38" t="s">
        <v>203</v>
      </c>
      <c r="B81" s="19">
        <v>4612.13</v>
      </c>
      <c r="C81" s="140">
        <v>6435.36</v>
      </c>
      <c r="D81" s="247">
        <f t="shared" si="28"/>
        <v>8.0254580120028701E-3</v>
      </c>
      <c r="E81" s="215">
        <f t="shared" si="29"/>
        <v>1.0958630902693412E-2</v>
      </c>
      <c r="F81" s="52">
        <f t="shared" si="26"/>
        <v>0.3953119274608477</v>
      </c>
      <c r="H81" s="19">
        <v>1429.9370000000006</v>
      </c>
      <c r="I81" s="140">
        <v>1924.5550000000005</v>
      </c>
      <c r="J81" s="214">
        <f t="shared" si="31"/>
        <v>7.5236258310145106E-3</v>
      </c>
      <c r="K81" s="215">
        <f t="shared" si="30"/>
        <v>1.036819810623661E-2</v>
      </c>
      <c r="L81" s="52">
        <f t="shared" si="32"/>
        <v>0.34590195232377352</v>
      </c>
      <c r="N81" s="40">
        <f t="shared" si="27"/>
        <v>3.1003831201635701</v>
      </c>
      <c r="O81" s="143">
        <f t="shared" si="27"/>
        <v>2.9905941547947599</v>
      </c>
      <c r="P81" s="52">
        <f t="shared" si="33"/>
        <v>-3.5411418883940372E-2</v>
      </c>
    </row>
    <row r="82" spans="1:16" ht="20.100000000000001" customHeight="1" x14ac:dyDescent="0.25">
      <c r="A82" s="38" t="s">
        <v>202</v>
      </c>
      <c r="B82" s="19">
        <v>4111.7000000000007</v>
      </c>
      <c r="C82" s="140">
        <v>2999.9700000000003</v>
      </c>
      <c r="D82" s="247">
        <f t="shared" si="28"/>
        <v>7.1546716393406529E-3</v>
      </c>
      <c r="E82" s="215">
        <f t="shared" si="29"/>
        <v>5.1085819517716425E-3</v>
      </c>
      <c r="F82" s="52">
        <f t="shared" si="26"/>
        <v>-0.27038208040469885</v>
      </c>
      <c r="H82" s="19">
        <v>2549.6010000000001</v>
      </c>
      <c r="I82" s="140">
        <v>1583.0900000000001</v>
      </c>
      <c r="J82" s="214">
        <f t="shared" si="31"/>
        <v>1.3414747602433129E-2</v>
      </c>
      <c r="K82" s="215">
        <f t="shared" si="30"/>
        <v>8.5286160904739592E-3</v>
      </c>
      <c r="L82" s="52">
        <f t="shared" si="32"/>
        <v>-0.37908323694570245</v>
      </c>
      <c r="N82" s="40">
        <f t="shared" si="27"/>
        <v>6.200843933166329</v>
      </c>
      <c r="O82" s="143">
        <f t="shared" si="27"/>
        <v>5.2770194368610355</v>
      </c>
      <c r="P82" s="52">
        <f t="shared" si="33"/>
        <v>-0.14898367161993095</v>
      </c>
    </row>
    <row r="83" spans="1:16" ht="20.100000000000001" customHeight="1" x14ac:dyDescent="0.25">
      <c r="A83" s="38" t="s">
        <v>201</v>
      </c>
      <c r="B83" s="19">
        <v>4717.3999999999996</v>
      </c>
      <c r="C83" s="140">
        <v>4542.8999999999996</v>
      </c>
      <c r="D83" s="247">
        <f t="shared" si="28"/>
        <v>8.208635841969401E-3</v>
      </c>
      <c r="E83" s="215">
        <f t="shared" si="29"/>
        <v>7.7360030095978936E-3</v>
      </c>
      <c r="F83" s="52">
        <f t="shared" si="26"/>
        <v>-3.6990715224488067E-2</v>
      </c>
      <c r="H83" s="19">
        <v>1208.1550000000002</v>
      </c>
      <c r="I83" s="140">
        <v>1169.0060000000001</v>
      </c>
      <c r="J83" s="214">
        <f t="shared" si="31"/>
        <v>6.3567179294397825E-3</v>
      </c>
      <c r="K83" s="215">
        <f t="shared" si="30"/>
        <v>6.2978121152054535E-3</v>
      </c>
      <c r="L83" s="52">
        <f t="shared" si="32"/>
        <v>-3.2403954790569178E-2</v>
      </c>
      <c r="N83" s="40">
        <f t="shared" si="27"/>
        <v>2.5610611777674146</v>
      </c>
      <c r="O83" s="143">
        <f t="shared" si="27"/>
        <v>2.5732593717669334</v>
      </c>
      <c r="P83" s="52">
        <f t="shared" si="33"/>
        <v>4.7629451828060223E-3</v>
      </c>
    </row>
    <row r="84" spans="1:16" ht="20.100000000000001" customHeight="1" x14ac:dyDescent="0.25">
      <c r="A84" s="38" t="s">
        <v>208</v>
      </c>
      <c r="B84" s="19">
        <v>2967.7900000000009</v>
      </c>
      <c r="C84" s="140">
        <v>3161.7599999999998</v>
      </c>
      <c r="D84" s="247">
        <f t="shared" si="28"/>
        <v>5.1641809822017166E-3</v>
      </c>
      <c r="E84" s="215">
        <f t="shared" si="29"/>
        <v>5.3840905315164838E-3</v>
      </c>
      <c r="F84" s="52">
        <f t="shared" si="26"/>
        <v>6.5358397999858084E-2</v>
      </c>
      <c r="H84" s="19">
        <v>945.279</v>
      </c>
      <c r="I84" s="140">
        <v>994.32100000000048</v>
      </c>
      <c r="J84" s="214">
        <f t="shared" si="31"/>
        <v>4.9735935932251306E-3</v>
      </c>
      <c r="K84" s="215">
        <f t="shared" si="30"/>
        <v>5.356727715857065E-3</v>
      </c>
      <c r="L84" s="52">
        <f t="shared" si="32"/>
        <v>5.1880979054861567E-2</v>
      </c>
      <c r="N84" s="40">
        <f t="shared" si="27"/>
        <v>3.1851276539108215</v>
      </c>
      <c r="O84" s="143">
        <f t="shared" si="27"/>
        <v>3.1448338899853261</v>
      </c>
      <c r="P84" s="52">
        <f t="shared" si="33"/>
        <v>-1.2650596240945387E-2</v>
      </c>
    </row>
    <row r="85" spans="1:16" ht="20.100000000000001" customHeight="1" x14ac:dyDescent="0.25">
      <c r="A85" s="38" t="s">
        <v>210</v>
      </c>
      <c r="B85" s="19">
        <v>3382.8100000000009</v>
      </c>
      <c r="C85" s="140">
        <v>4208.1899999999996</v>
      </c>
      <c r="D85" s="247">
        <f t="shared" si="28"/>
        <v>5.8863474398127185E-3</v>
      </c>
      <c r="E85" s="215">
        <f t="shared" si="29"/>
        <v>7.1660328215368508E-3</v>
      </c>
      <c r="F85" s="52">
        <f t="shared" si="26"/>
        <v>0.24399242050248124</v>
      </c>
      <c r="H85" s="19">
        <v>755.06299999999987</v>
      </c>
      <c r="I85" s="140">
        <v>875.56299999999999</v>
      </c>
      <c r="J85" s="214">
        <f t="shared" si="31"/>
        <v>3.972770472295847E-3</v>
      </c>
      <c r="K85" s="215">
        <f t="shared" si="30"/>
        <v>4.7169400918606339E-3</v>
      </c>
      <c r="L85" s="52">
        <f t="shared" si="32"/>
        <v>0.15958933228088271</v>
      </c>
      <c r="N85" s="40">
        <f t="shared" si="27"/>
        <v>2.2320585548700627</v>
      </c>
      <c r="O85" s="143">
        <f t="shared" si="27"/>
        <v>2.0806166071398868</v>
      </c>
      <c r="P85" s="52">
        <f t="shared" si="33"/>
        <v>-6.7848555047872336E-2</v>
      </c>
    </row>
    <row r="86" spans="1:16" ht="20.100000000000001" customHeight="1" x14ac:dyDescent="0.25">
      <c r="A86" s="38" t="s">
        <v>209</v>
      </c>
      <c r="B86" s="19">
        <v>1495.96</v>
      </c>
      <c r="C86" s="140">
        <v>2474.5000000000005</v>
      </c>
      <c r="D86" s="247">
        <f t="shared" si="28"/>
        <v>2.603084511415726E-3</v>
      </c>
      <c r="E86" s="215">
        <f t="shared" si="29"/>
        <v>4.2137708175944864E-3</v>
      </c>
      <c r="F86" s="52">
        <f t="shared" si="26"/>
        <v>0.65412176796171051</v>
      </c>
      <c r="H86" s="19">
        <v>481.41699999999992</v>
      </c>
      <c r="I86" s="140">
        <v>827.5569999999999</v>
      </c>
      <c r="J86" s="214">
        <f t="shared" si="31"/>
        <v>2.5329796883985173E-3</v>
      </c>
      <c r="K86" s="215">
        <f t="shared" si="30"/>
        <v>4.4583162965999134E-3</v>
      </c>
      <c r="L86" s="52">
        <f t="shared" si="32"/>
        <v>0.7190024448658856</v>
      </c>
      <c r="N86" s="40">
        <f t="shared" si="27"/>
        <v>3.2181141206984138</v>
      </c>
      <c r="O86" s="143">
        <f t="shared" si="27"/>
        <v>3.3443402707617693</v>
      </c>
      <c r="P86" s="52">
        <f t="shared" si="33"/>
        <v>3.922364009762374E-2</v>
      </c>
    </row>
    <row r="87" spans="1:16" ht="20.100000000000001" customHeight="1" x14ac:dyDescent="0.25">
      <c r="A87" s="38" t="s">
        <v>206</v>
      </c>
      <c r="B87" s="19">
        <v>4808.6699999999992</v>
      </c>
      <c r="C87" s="140">
        <v>4010.07</v>
      </c>
      <c r="D87" s="247">
        <f t="shared" si="28"/>
        <v>8.3674526040197986E-3</v>
      </c>
      <c r="E87" s="215">
        <f t="shared" si="29"/>
        <v>6.828658695700594E-3</v>
      </c>
      <c r="F87" s="52">
        <f t="shared" si="26"/>
        <v>-0.16607502698251267</v>
      </c>
      <c r="H87" s="19">
        <v>656.01900000000001</v>
      </c>
      <c r="I87" s="140">
        <v>820.49100000000044</v>
      </c>
      <c r="J87" s="214">
        <f t="shared" si="31"/>
        <v>3.4516496139594308E-3</v>
      </c>
      <c r="K87" s="215">
        <f t="shared" si="30"/>
        <v>4.4202494770916832E-3</v>
      </c>
      <c r="L87" s="52">
        <f t="shared" si="32"/>
        <v>0.25071225071225139</v>
      </c>
      <c r="N87" s="40">
        <f t="shared" si="27"/>
        <v>1.3642420877290395</v>
      </c>
      <c r="O87" s="143">
        <f t="shared" si="27"/>
        <v>2.0460765024051959</v>
      </c>
      <c r="P87" s="52">
        <f t="shared" si="33"/>
        <v>0.49978989858842388</v>
      </c>
    </row>
    <row r="88" spans="1:16" ht="20.100000000000001" customHeight="1" x14ac:dyDescent="0.25">
      <c r="A88" s="38" t="s">
        <v>211</v>
      </c>
      <c r="B88" s="19">
        <v>3786.6000000000004</v>
      </c>
      <c r="C88" s="140">
        <v>2183.96</v>
      </c>
      <c r="D88" s="247">
        <f t="shared" si="28"/>
        <v>6.588972840802421E-3</v>
      </c>
      <c r="E88" s="215">
        <f t="shared" si="29"/>
        <v>3.7190167366310985E-3</v>
      </c>
      <c r="F88" s="52">
        <f t="shared" ref="F88:F94" si="34">(C88-B88)/B88</f>
        <v>-0.42323984577193263</v>
      </c>
      <c r="H88" s="19">
        <v>1164.0099999999998</v>
      </c>
      <c r="I88" s="140">
        <v>596.33699999999988</v>
      </c>
      <c r="J88" s="214">
        <f t="shared" si="31"/>
        <v>6.1244486320440657E-3</v>
      </c>
      <c r="K88" s="215">
        <f t="shared" si="30"/>
        <v>3.2126596299294216E-3</v>
      </c>
      <c r="L88" s="52">
        <f t="shared" ref="L88:L95" si="35">(I88-H88)/H88</f>
        <v>-0.48768739100179553</v>
      </c>
      <c r="N88" s="40">
        <f t="shared" si="27"/>
        <v>3.0740241905667345</v>
      </c>
      <c r="O88" s="143">
        <f t="shared" si="27"/>
        <v>2.7305307789519953</v>
      </c>
      <c r="P88" s="52">
        <f t="shared" si="33"/>
        <v>-0.11174063387946598</v>
      </c>
    </row>
    <row r="89" spans="1:16" ht="20.100000000000001" customHeight="1" x14ac:dyDescent="0.25">
      <c r="A89" s="38" t="s">
        <v>200</v>
      </c>
      <c r="B89" s="19">
        <v>1960.5799999999997</v>
      </c>
      <c r="C89" s="140">
        <v>2565.7000000000007</v>
      </c>
      <c r="D89" s="247">
        <f t="shared" si="28"/>
        <v>3.4115587525010318E-3</v>
      </c>
      <c r="E89" s="215">
        <f t="shared" si="29"/>
        <v>4.3690732619527887E-3</v>
      </c>
      <c r="F89" s="52">
        <f t="shared" si="34"/>
        <v>0.30864336063817904</v>
      </c>
      <c r="H89" s="19">
        <v>470.62199999999996</v>
      </c>
      <c r="I89" s="140">
        <v>581.30100000000004</v>
      </c>
      <c r="J89" s="214">
        <f t="shared" si="31"/>
        <v>2.4761817030006981E-3</v>
      </c>
      <c r="K89" s="215">
        <f t="shared" si="30"/>
        <v>3.1316558515363012E-3</v>
      </c>
      <c r="L89" s="52">
        <f t="shared" si="35"/>
        <v>0.23517600112191972</v>
      </c>
      <c r="N89" s="40">
        <f t="shared" si="27"/>
        <v>2.4004223240061613</v>
      </c>
      <c r="O89" s="143">
        <f t="shared" si="27"/>
        <v>2.2656623923295784</v>
      </c>
      <c r="P89" s="52">
        <f t="shared" si="33"/>
        <v>-5.614009265322803E-2</v>
      </c>
    </row>
    <row r="90" spans="1:16" ht="20.100000000000001" customHeight="1" x14ac:dyDescent="0.25">
      <c r="A90" s="38" t="s">
        <v>186</v>
      </c>
      <c r="B90" s="19">
        <v>1024.0999999999999</v>
      </c>
      <c r="C90" s="140">
        <v>1980.5099999999998</v>
      </c>
      <c r="D90" s="247">
        <f t="shared" si="28"/>
        <v>1.782012118065219E-3</v>
      </c>
      <c r="E90" s="215">
        <f t="shared" si="29"/>
        <v>3.3725662727638124E-3</v>
      </c>
      <c r="F90" s="52">
        <f t="shared" si="34"/>
        <v>0.93390293916609701</v>
      </c>
      <c r="H90" s="19">
        <v>303.02800000000002</v>
      </c>
      <c r="I90" s="140">
        <v>466.22599999999994</v>
      </c>
      <c r="J90" s="214">
        <f t="shared" si="31"/>
        <v>1.5943844297480689E-3</v>
      </c>
      <c r="K90" s="215">
        <f t="shared" si="30"/>
        <v>2.5117097356418846E-3</v>
      </c>
      <c r="L90" s="52">
        <f t="shared" si="35"/>
        <v>0.53855749303694678</v>
      </c>
      <c r="N90" s="40">
        <f t="shared" ref="N90" si="36">(H90/B90)*10</f>
        <v>2.9589688506981742</v>
      </c>
      <c r="O90" s="143">
        <f t="shared" ref="O90" si="37">(I90/C90)*10</f>
        <v>2.3540704162059267</v>
      </c>
      <c r="P90" s="52">
        <f t="shared" ref="P90" si="38">(O90-N90)/N90</f>
        <v>-0.20442879429079511</v>
      </c>
    </row>
    <row r="91" spans="1:16" ht="20.100000000000001" customHeight="1" x14ac:dyDescent="0.25">
      <c r="A91" s="38" t="s">
        <v>204</v>
      </c>
      <c r="B91" s="19">
        <v>1144.1099999999999</v>
      </c>
      <c r="C91" s="140">
        <v>1302.8800000000003</v>
      </c>
      <c r="D91" s="247">
        <f t="shared" si="28"/>
        <v>1.9908386723948811E-3</v>
      </c>
      <c r="E91" s="215">
        <f t="shared" si="29"/>
        <v>2.2186452708941218E-3</v>
      </c>
      <c r="F91" s="52">
        <f t="shared" si="34"/>
        <v>0.13877162160981063</v>
      </c>
      <c r="H91" s="19">
        <v>448.16700000000003</v>
      </c>
      <c r="I91" s="140">
        <v>465.5089999999999</v>
      </c>
      <c r="J91" s="214">
        <f t="shared" si="31"/>
        <v>2.3580345272611863E-3</v>
      </c>
      <c r="K91" s="215">
        <f t="shared" si="30"/>
        <v>2.5078470255389404E-3</v>
      </c>
      <c r="L91" s="52">
        <f t="shared" si="35"/>
        <v>3.8695397028339594E-2</v>
      </c>
      <c r="N91" s="40">
        <f t="shared" si="27"/>
        <v>3.9171670556152822</v>
      </c>
      <c r="O91" s="143">
        <f t="shared" si="27"/>
        <v>3.5729230627532833</v>
      </c>
      <c r="P91" s="52">
        <f t="shared" ref="P91:P93" si="39">(O91-N91)/N91</f>
        <v>-8.788085572417012E-2</v>
      </c>
    </row>
    <row r="92" spans="1:16" ht="20.100000000000001" customHeight="1" x14ac:dyDescent="0.25">
      <c r="A92" s="38" t="s">
        <v>219</v>
      </c>
      <c r="B92" s="19">
        <v>989.79000000000008</v>
      </c>
      <c r="C92" s="140">
        <v>1550.1700000000003</v>
      </c>
      <c r="D92" s="247">
        <f t="shared" si="28"/>
        <v>1.7223101009078931E-3</v>
      </c>
      <c r="E92" s="215">
        <f t="shared" si="29"/>
        <v>2.6397498922248715E-3</v>
      </c>
      <c r="F92" s="52">
        <f t="shared" si="34"/>
        <v>0.56616049869164187</v>
      </c>
      <c r="H92" s="19">
        <v>263.45200000000006</v>
      </c>
      <c r="I92" s="140">
        <v>427.916</v>
      </c>
      <c r="J92" s="214">
        <f t="shared" si="31"/>
        <v>1.3861549651714967E-3</v>
      </c>
      <c r="K92" s="215">
        <f t="shared" si="30"/>
        <v>2.3053214175891797E-3</v>
      </c>
      <c r="L92" s="52">
        <f t="shared" si="35"/>
        <v>0.62426552085389331</v>
      </c>
      <c r="N92" s="40">
        <f t="shared" si="27"/>
        <v>2.661695915295164</v>
      </c>
      <c r="O92" s="143">
        <f t="shared" si="27"/>
        <v>2.7604456285439656</v>
      </c>
      <c r="P92" s="52">
        <f t="shared" si="39"/>
        <v>3.7100298603362766E-2</v>
      </c>
    </row>
    <row r="93" spans="1:16" ht="20.100000000000001" customHeight="1" x14ac:dyDescent="0.25">
      <c r="A93" s="38" t="s">
        <v>213</v>
      </c>
      <c r="B93" s="19">
        <v>297.96000000000004</v>
      </c>
      <c r="C93" s="140">
        <v>278.55</v>
      </c>
      <c r="D93" s="247">
        <f t="shared" si="28"/>
        <v>5.1847312830652543E-4</v>
      </c>
      <c r="E93" s="215">
        <f t="shared" si="29"/>
        <v>4.7433657758777286E-4</v>
      </c>
      <c r="F93" s="52">
        <f t="shared" si="34"/>
        <v>-6.5142972211035113E-2</v>
      </c>
      <c r="H93" s="19">
        <v>302.69200000000001</v>
      </c>
      <c r="I93" s="140">
        <v>392.48299999999995</v>
      </c>
      <c r="J93" s="214">
        <f t="shared" si="31"/>
        <v>1.5926165628565758E-3</v>
      </c>
      <c r="K93" s="215">
        <f t="shared" si="30"/>
        <v>2.1144324258491245E-3</v>
      </c>
      <c r="L93" s="52">
        <f t="shared" si="35"/>
        <v>0.29664147053770812</v>
      </c>
      <c r="N93" s="40">
        <f t="shared" si="27"/>
        <v>10.158813263525303</v>
      </c>
      <c r="O93" s="143">
        <f t="shared" si="27"/>
        <v>14.090217196194576</v>
      </c>
      <c r="P93" s="52">
        <f t="shared" si="39"/>
        <v>0.38699440876473007</v>
      </c>
    </row>
    <row r="94" spans="1:16" ht="20.100000000000001" customHeight="1" x14ac:dyDescent="0.25">
      <c r="A94" s="38" t="s">
        <v>220</v>
      </c>
      <c r="B94" s="19">
        <v>902.85</v>
      </c>
      <c r="C94" s="140">
        <v>1474.38</v>
      </c>
      <c r="D94" s="247">
        <f t="shared" si="28"/>
        <v>1.5710278691486994E-3</v>
      </c>
      <c r="E94" s="215">
        <f t="shared" si="29"/>
        <v>2.5106887929056206E-3</v>
      </c>
      <c r="F94" s="52">
        <f t="shared" si="34"/>
        <v>0.63302874231599937</v>
      </c>
      <c r="H94" s="19">
        <v>160.40099999999998</v>
      </c>
      <c r="I94" s="140">
        <v>318.12600000000003</v>
      </c>
      <c r="J94" s="214">
        <f t="shared" si="31"/>
        <v>8.4395124185230393E-4</v>
      </c>
      <c r="K94" s="215">
        <f t="shared" si="30"/>
        <v>1.7138473001523089E-3</v>
      </c>
      <c r="L94" s="52">
        <f t="shared" si="35"/>
        <v>0.98331681223932565</v>
      </c>
      <c r="N94" s="40">
        <f t="shared" ref="N94" si="40">(H94/B94)*10</f>
        <v>1.7766074098687488</v>
      </c>
      <c r="O94" s="143">
        <f t="shared" ref="O94" si="41">(I94/C94)*10</f>
        <v>2.1576934033288571</v>
      </c>
      <c r="P94" s="52">
        <f t="shared" ref="P94" si="42">(O94-N94)/N94</f>
        <v>0.21450208489688893</v>
      </c>
    </row>
    <row r="95" spans="1:16" ht="20.100000000000001" customHeight="1" thickBot="1" x14ac:dyDescent="0.3">
      <c r="A95" s="8" t="s">
        <v>17</v>
      </c>
      <c r="B95" s="196">
        <f>B96-SUM(B68:B94)</f>
        <v>13246.359999999986</v>
      </c>
      <c r="C95" s="22">
        <f>C96-SUM(C68:C94)</f>
        <v>12654.460000000196</v>
      </c>
      <c r="D95" s="247">
        <f t="shared" si="28"/>
        <v>2.3049676828683106E-2</v>
      </c>
      <c r="E95" s="215">
        <f t="shared" si="29"/>
        <v>2.1548997478447178E-2</v>
      </c>
      <c r="F95" s="52">
        <f>(C95-B95)/B95</f>
        <v>-4.4683973559513035E-2</v>
      </c>
      <c r="H95" s="19">
        <f>H96-SUM(H68:H94)</f>
        <v>4692.5870000000577</v>
      </c>
      <c r="I95" s="140">
        <f>I96-SUM(I68:I94)</f>
        <v>4314.8429999999644</v>
      </c>
      <c r="J95" s="214">
        <f t="shared" si="31"/>
        <v>2.469008688318668E-2</v>
      </c>
      <c r="K95" s="215">
        <f t="shared" si="30"/>
        <v>2.3245449998211487E-2</v>
      </c>
      <c r="L95" s="52">
        <f t="shared" si="35"/>
        <v>-8.0498028060020779E-2</v>
      </c>
      <c r="N95" s="40">
        <f t="shared" si="27"/>
        <v>3.5425482925121035</v>
      </c>
      <c r="O95" s="143">
        <f t="shared" si="27"/>
        <v>3.4097409134802259</v>
      </c>
      <c r="P95" s="52">
        <f>(O95-N95)/N95</f>
        <v>-3.7489221900684593E-2</v>
      </c>
    </row>
    <row r="96" spans="1:16" ht="26.25" customHeight="1" thickBot="1" x14ac:dyDescent="0.3">
      <c r="A96" s="12" t="s">
        <v>18</v>
      </c>
      <c r="B96" s="17">
        <v>574687.45000000019</v>
      </c>
      <c r="C96" s="145">
        <v>587241.24000000011</v>
      </c>
      <c r="D96" s="243">
        <f>SUM(D68:D95)</f>
        <v>0.99999999999999989</v>
      </c>
      <c r="E96" s="244">
        <f>SUM(E68:E95)</f>
        <v>1</v>
      </c>
      <c r="F96" s="57">
        <f>(C96-B96)/B96</f>
        <v>2.1844552199634631E-2</v>
      </c>
      <c r="G96" s="1"/>
      <c r="H96" s="17">
        <v>190059.55799999999</v>
      </c>
      <c r="I96" s="145">
        <v>185620.97099999999</v>
      </c>
      <c r="J96" s="255">
        <f t="shared" si="31"/>
        <v>1</v>
      </c>
      <c r="K96" s="244">
        <f t="shared" si="30"/>
        <v>1</v>
      </c>
      <c r="L96" s="57">
        <f>(I96-H96)/H96</f>
        <v>-2.335366369735533E-2</v>
      </c>
      <c r="M96" s="1"/>
      <c r="N96" s="37">
        <f t="shared" si="27"/>
        <v>3.3071812861060379</v>
      </c>
      <c r="O96" s="150">
        <f t="shared" si="27"/>
        <v>3.1608980833839251</v>
      </c>
      <c r="P96" s="57">
        <f>(O96-N96)/N96</f>
        <v>-4.4231987927807401E-2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134</v>
      </c>
      <c r="B1" s="4"/>
    </row>
    <row r="3" spans="1:19" ht="15.75" thickBot="1" x14ac:dyDescent="0.3"/>
    <row r="4" spans="1:19" x14ac:dyDescent="0.25">
      <c r="A4" s="350" t="s">
        <v>16</v>
      </c>
      <c r="B4" s="338"/>
      <c r="C4" s="338"/>
      <c r="D4" s="338"/>
      <c r="E4" s="365" t="s">
        <v>1</v>
      </c>
      <c r="F4" s="366"/>
      <c r="G4" s="363" t="s">
        <v>104</v>
      </c>
      <c r="H4" s="363"/>
      <c r="I4" s="130" t="s">
        <v>0</v>
      </c>
      <c r="K4" s="367" t="s">
        <v>19</v>
      </c>
      <c r="L4" s="363"/>
      <c r="M4" s="361" t="s">
        <v>104</v>
      </c>
      <c r="N4" s="362"/>
      <c r="O4" s="130" t="s">
        <v>0</v>
      </c>
      <c r="Q4" s="373" t="s">
        <v>22</v>
      </c>
      <c r="R4" s="363"/>
      <c r="S4" s="130" t="s">
        <v>0</v>
      </c>
    </row>
    <row r="5" spans="1:19" x14ac:dyDescent="0.25">
      <c r="A5" s="364"/>
      <c r="B5" s="339"/>
      <c r="C5" s="339"/>
      <c r="D5" s="339"/>
      <c r="E5" s="368" t="s">
        <v>155</v>
      </c>
      <c r="F5" s="369"/>
      <c r="G5" s="370" t="str">
        <f>E5</f>
        <v>jan-jul</v>
      </c>
      <c r="H5" s="370"/>
      <c r="I5" s="131" t="s">
        <v>152</v>
      </c>
      <c r="K5" s="371" t="str">
        <f>E5</f>
        <v>jan-jul</v>
      </c>
      <c r="L5" s="370"/>
      <c r="M5" s="372" t="str">
        <f>E5</f>
        <v>jan-jul</v>
      </c>
      <c r="N5" s="360"/>
      <c r="O5" s="131" t="str">
        <f>I5</f>
        <v>2025/2024</v>
      </c>
      <c r="Q5" s="371" t="str">
        <f>E5</f>
        <v>jan-jul</v>
      </c>
      <c r="R5" s="369"/>
      <c r="S5" s="131" t="str">
        <f>O5</f>
        <v>2025/2024</v>
      </c>
    </row>
    <row r="6" spans="1:19" ht="19.5" customHeight="1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184360.45000000024</v>
      </c>
      <c r="F7" s="145">
        <v>184068.76999999987</v>
      </c>
      <c r="G7" s="243">
        <f>E7/E15</f>
        <v>0.38663579320144303</v>
      </c>
      <c r="H7" s="244">
        <f>F7/F15</f>
        <v>0.37078841016502434</v>
      </c>
      <c r="I7" s="164">
        <f t="shared" ref="I7:I18" si="0">(F7-E7)/E7</f>
        <v>-1.5821180735910059E-3</v>
      </c>
      <c r="J7" s="1"/>
      <c r="K7" s="17">
        <v>48713.34</v>
      </c>
      <c r="L7" s="145">
        <v>49936.174000000006</v>
      </c>
      <c r="M7" s="243">
        <f>K7/K15</f>
        <v>0.30106221074384426</v>
      </c>
      <c r="N7" s="244">
        <f>L7/L15</f>
        <v>0.30482490557303771</v>
      </c>
      <c r="O7" s="164">
        <f t="shared" ref="O7:O18" si="1">(L7-K7)/K7</f>
        <v>2.5102651552942376E-2</v>
      </c>
      <c r="P7" s="1"/>
      <c r="Q7" s="187">
        <f t="shared" ref="Q7:Q18" si="2">(K7/E7)*10</f>
        <v>2.642287974454387</v>
      </c>
      <c r="R7" s="188">
        <f t="shared" ref="R7:R18" si="3">(L7/F7)*10</f>
        <v>2.7129085504292796</v>
      </c>
      <c r="S7" s="55">
        <f>(R7-Q7)/Q7</f>
        <v>2.6727054983276453E-2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181629.46000000025</v>
      </c>
      <c r="F8" s="181">
        <v>178817.59999999989</v>
      </c>
      <c r="G8" s="245">
        <f>E8/E7</f>
        <v>0.9851866818506898</v>
      </c>
      <c r="H8" s="246">
        <f>F8/F7</f>
        <v>0.97147169506266606</v>
      </c>
      <c r="I8" s="206">
        <f t="shared" si="0"/>
        <v>-1.5481299124053776E-2</v>
      </c>
      <c r="K8" s="180">
        <v>48087.171999999999</v>
      </c>
      <c r="L8" s="181">
        <v>48647.085000000006</v>
      </c>
      <c r="M8" s="250">
        <f>K8/K7</f>
        <v>0.98714586189327203</v>
      </c>
      <c r="N8" s="246">
        <f>L8/L7</f>
        <v>0.97418526697700147</v>
      </c>
      <c r="O8" s="207">
        <f t="shared" si="1"/>
        <v>1.1643708222226247E-2</v>
      </c>
      <c r="Q8" s="189">
        <f t="shared" si="2"/>
        <v>2.6475425297195692</v>
      </c>
      <c r="R8" s="190">
        <f t="shared" si="3"/>
        <v>2.7204864062597882</v>
      </c>
      <c r="S8" s="182">
        <f t="shared" ref="S8:S18" si="4">(R8-Q8)/Q8</f>
        <v>2.7551540993732537E-2</v>
      </c>
    </row>
    <row r="9" spans="1:19" ht="24" customHeight="1" x14ac:dyDescent="0.25">
      <c r="A9" s="8"/>
      <c r="B9" t="s">
        <v>37</v>
      </c>
      <c r="E9" s="19">
        <v>2730.9900000000002</v>
      </c>
      <c r="F9" s="140">
        <v>5250.5499999999984</v>
      </c>
      <c r="G9" s="247">
        <f>E9/E7</f>
        <v>1.4813318149310205E-2</v>
      </c>
      <c r="H9" s="215">
        <f>F9/F7</f>
        <v>2.8524936631021122E-2</v>
      </c>
      <c r="I9" s="182">
        <f t="shared" si="0"/>
        <v>0.92258118850673121</v>
      </c>
      <c r="K9" s="19">
        <v>626.16800000000012</v>
      </c>
      <c r="L9" s="140">
        <v>1287.5850000000003</v>
      </c>
      <c r="M9" s="247">
        <f>K9/K7</f>
        <v>1.2854138106728058E-2</v>
      </c>
      <c r="N9" s="215">
        <f>L9/L7</f>
        <v>2.5784614576198812E-2</v>
      </c>
      <c r="O9" s="182">
        <f t="shared" si="1"/>
        <v>1.0562931992692057</v>
      </c>
      <c r="Q9" s="189">
        <f t="shared" si="2"/>
        <v>2.2928242139297472</v>
      </c>
      <c r="R9" s="190">
        <f t="shared" si="3"/>
        <v>2.4522859509956114</v>
      </c>
      <c r="S9" s="182">
        <f t="shared" si="4"/>
        <v>6.9548173862207019E-2</v>
      </c>
    </row>
    <row r="10" spans="1:19" ht="24" customHeight="1" thickBot="1" x14ac:dyDescent="0.3">
      <c r="A10" s="8"/>
      <c r="B10" t="s">
        <v>36</v>
      </c>
      <c r="E10" s="19"/>
      <c r="F10" s="140">
        <v>0.62000000000000011</v>
      </c>
      <c r="G10" s="247">
        <f>E10/E7</f>
        <v>0</v>
      </c>
      <c r="H10" s="215">
        <f>F10/F7</f>
        <v>3.3683063129068585E-6</v>
      </c>
      <c r="I10" s="186"/>
      <c r="K10" s="19"/>
      <c r="L10" s="140">
        <v>1.504</v>
      </c>
      <c r="M10" s="247">
        <f>K10/K7</f>
        <v>0</v>
      </c>
      <c r="N10" s="215">
        <f>L10/L7</f>
        <v>3.0118446799708761E-5</v>
      </c>
      <c r="O10" s="209"/>
      <c r="Q10" s="189"/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292471.88999999996</v>
      </c>
      <c r="F11" s="145">
        <v>312356.59000000014</v>
      </c>
      <c r="G11" s="243">
        <f>E11/E15</f>
        <v>0.61336420679855697</v>
      </c>
      <c r="H11" s="244">
        <f>F11/F15</f>
        <v>0.62921158983497572</v>
      </c>
      <c r="I11" s="164">
        <f t="shared" si="0"/>
        <v>6.7988414202815151E-2</v>
      </c>
      <c r="J11" s="1"/>
      <c r="K11" s="17">
        <v>113091.55699999994</v>
      </c>
      <c r="L11" s="145">
        <v>113883.03199999998</v>
      </c>
      <c r="M11" s="243">
        <f>K11/K15</f>
        <v>0.69893778925615568</v>
      </c>
      <c r="N11" s="244">
        <f>L11/L15</f>
        <v>0.69517509442696235</v>
      </c>
      <c r="O11" s="164">
        <f t="shared" si="1"/>
        <v>6.9985330558322342E-3</v>
      </c>
      <c r="Q11" s="191">
        <f t="shared" si="2"/>
        <v>3.8667496216473984</v>
      </c>
      <c r="R11" s="192">
        <f t="shared" si="3"/>
        <v>3.6459301851131083</v>
      </c>
      <c r="S11" s="57">
        <f t="shared" si="4"/>
        <v>-5.7107249794004444E-2</v>
      </c>
    </row>
    <row r="12" spans="1:19" s="3" customFormat="1" ht="24" customHeight="1" x14ac:dyDescent="0.25">
      <c r="A12" s="46"/>
      <c r="B12" s="3" t="s">
        <v>33</v>
      </c>
      <c r="E12" s="31">
        <v>287017.76999999996</v>
      </c>
      <c r="F12" s="141">
        <v>306345.86000000016</v>
      </c>
      <c r="G12" s="247">
        <f>E12/E11</f>
        <v>0.98135164374258332</v>
      </c>
      <c r="H12" s="215">
        <f>F12/F11</f>
        <v>0.98075683307978234</v>
      </c>
      <c r="I12" s="206">
        <f t="shared" si="0"/>
        <v>6.7341091807661263E-2</v>
      </c>
      <c r="K12" s="31">
        <v>111739.04399999994</v>
      </c>
      <c r="L12" s="141">
        <v>112152.14799999999</v>
      </c>
      <c r="M12" s="247">
        <f>K12/K11</f>
        <v>0.9880405484204271</v>
      </c>
      <c r="N12" s="215">
        <f>L12/L11</f>
        <v>0.98480121252830721</v>
      </c>
      <c r="O12" s="206">
        <f t="shared" si="1"/>
        <v>3.6970425485298632E-3</v>
      </c>
      <c r="Q12" s="189">
        <f t="shared" si="2"/>
        <v>3.8931054338551911</v>
      </c>
      <c r="R12" s="190">
        <f t="shared" si="3"/>
        <v>3.6609650282200623</v>
      </c>
      <c r="S12" s="182">
        <f t="shared" si="4"/>
        <v>-5.9628594596075245E-2</v>
      </c>
    </row>
    <row r="13" spans="1:19" ht="24" customHeight="1" x14ac:dyDescent="0.25">
      <c r="A13" s="8"/>
      <c r="B13" s="3" t="s">
        <v>37</v>
      </c>
      <c r="D13" s="3"/>
      <c r="E13" s="19">
        <v>5329.08</v>
      </c>
      <c r="F13" s="140">
        <v>5997.1600000000008</v>
      </c>
      <c r="G13" s="247">
        <f>E13/E11</f>
        <v>1.8220827991366966E-2</v>
      </c>
      <c r="H13" s="215">
        <f>F13/F11</f>
        <v>1.9199722983273694E-2</v>
      </c>
      <c r="I13" s="182">
        <f t="shared" si="0"/>
        <v>0.12536497857041007</v>
      </c>
      <c r="K13" s="19">
        <v>1309.2290000000005</v>
      </c>
      <c r="L13" s="140">
        <v>1689.2039999999995</v>
      </c>
      <c r="M13" s="247">
        <f>K13/K11</f>
        <v>1.1576717437889737E-2</v>
      </c>
      <c r="N13" s="215">
        <f>L13/L11</f>
        <v>1.4832797918481832E-2</v>
      </c>
      <c r="O13" s="182">
        <f t="shared" si="1"/>
        <v>0.29022806552558711</v>
      </c>
      <c r="Q13" s="189">
        <f t="shared" si="2"/>
        <v>2.456763644006096</v>
      </c>
      <c r="R13" s="190">
        <f t="shared" si="3"/>
        <v>2.8166732253266535</v>
      </c>
      <c r="S13" s="182">
        <f t="shared" si="4"/>
        <v>0.14649743869283033</v>
      </c>
    </row>
    <row r="14" spans="1:19" ht="24" customHeight="1" thickBot="1" x14ac:dyDescent="0.3">
      <c r="A14" s="8"/>
      <c r="B14" t="s">
        <v>36</v>
      </c>
      <c r="E14" s="19">
        <v>125.04000000000002</v>
      </c>
      <c r="F14" s="140">
        <v>13.569999999999997</v>
      </c>
      <c r="G14" s="247">
        <f>E14/E11</f>
        <v>4.2752826604977335E-4</v>
      </c>
      <c r="H14" s="215">
        <f>F14/F11</f>
        <v>4.3443936943990807E-5</v>
      </c>
      <c r="I14" s="182">
        <f t="shared" si="0"/>
        <v>-0.89147472808701222</v>
      </c>
      <c r="K14" s="19">
        <v>43.283999999999999</v>
      </c>
      <c r="L14" s="140">
        <v>41.68</v>
      </c>
      <c r="M14" s="247">
        <f>K14/K11</f>
        <v>3.8273414168309681E-4</v>
      </c>
      <c r="N14" s="215">
        <f>L14/L11</f>
        <v>3.6598955321105259E-4</v>
      </c>
      <c r="O14" s="182">
        <f t="shared" si="1"/>
        <v>-3.7057573237223897E-2</v>
      </c>
      <c r="Q14" s="189">
        <f t="shared" ref="Q14" si="5">(K14/E14)*10</f>
        <v>3.4616122840690973</v>
      </c>
      <c r="R14" s="190">
        <f t="shared" ref="R14" si="6">(L14/F14)*10</f>
        <v>30.714812085482688</v>
      </c>
      <c r="S14" s="182">
        <f t="shared" ref="S14" si="7">(R14-Q14)/Q14</f>
        <v>7.8729787061472045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476832.3400000002</v>
      </c>
      <c r="F15" s="145">
        <v>496425.36</v>
      </c>
      <c r="G15" s="243">
        <f>G7+G11</f>
        <v>1</v>
      </c>
      <c r="H15" s="244">
        <f>H7+H11</f>
        <v>1</v>
      </c>
      <c r="I15" s="164">
        <f t="shared" si="0"/>
        <v>4.1089956272680202E-2</v>
      </c>
      <c r="J15" s="1"/>
      <c r="K15" s="17">
        <v>161804.89699999994</v>
      </c>
      <c r="L15" s="145">
        <v>163819.20599999998</v>
      </c>
      <c r="M15" s="243">
        <f>M7+M11</f>
        <v>1</v>
      </c>
      <c r="N15" s="244">
        <f>N7+N11</f>
        <v>1</v>
      </c>
      <c r="O15" s="164">
        <f t="shared" si="1"/>
        <v>1.2448998994140693E-2</v>
      </c>
      <c r="Q15" s="191">
        <f t="shared" si="2"/>
        <v>3.3933289214401832</v>
      </c>
      <c r="R15" s="192">
        <f t="shared" si="3"/>
        <v>3.2999765765391191</v>
      </c>
      <c r="S15" s="57">
        <f t="shared" si="4"/>
        <v>-2.7510549982712493E-2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468647.23000000021</v>
      </c>
      <c r="F16" s="181">
        <f t="shared" ref="F16:F17" si="8">F8+F12</f>
        <v>485163.46000000008</v>
      </c>
      <c r="G16" s="245">
        <f>E16/E15</f>
        <v>0.98283440674346878</v>
      </c>
      <c r="H16" s="246">
        <f>F16/F15</f>
        <v>0.97731401151625308</v>
      </c>
      <c r="I16" s="207">
        <f t="shared" si="0"/>
        <v>3.5242350626930749E-2</v>
      </c>
      <c r="J16" s="3"/>
      <c r="K16" s="180">
        <f t="shared" ref="K16:L18" si="9">K8+K12</f>
        <v>159826.21599999993</v>
      </c>
      <c r="L16" s="181">
        <f t="shared" si="9"/>
        <v>160799.23300000001</v>
      </c>
      <c r="M16" s="250">
        <f>K16/K15</f>
        <v>0.987771192116639</v>
      </c>
      <c r="N16" s="246">
        <f>L16/L15</f>
        <v>0.98156520792806201</v>
      </c>
      <c r="O16" s="207">
        <f t="shared" si="1"/>
        <v>6.0879686972009671E-3</v>
      </c>
      <c r="P16" s="3"/>
      <c r="Q16" s="189">
        <f t="shared" si="2"/>
        <v>3.4103736407446568</v>
      </c>
      <c r="R16" s="190">
        <f t="shared" si="3"/>
        <v>3.3143310710167655</v>
      </c>
      <c r="S16" s="182">
        <f t="shared" si="4"/>
        <v>-2.816189070324867E-2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8060.07</v>
      </c>
      <c r="F17" s="140">
        <f t="shared" si="8"/>
        <v>11247.71</v>
      </c>
      <c r="G17" s="248">
        <f>E17/E15</f>
        <v>1.6903362720741628E-2</v>
      </c>
      <c r="H17" s="215">
        <f>F17/F15</f>
        <v>2.2657404126171152E-2</v>
      </c>
      <c r="I17" s="182">
        <f t="shared" si="0"/>
        <v>0.39548539901018226</v>
      </c>
      <c r="K17" s="19">
        <f t="shared" si="9"/>
        <v>1935.3970000000006</v>
      </c>
      <c r="L17" s="140">
        <f t="shared" si="9"/>
        <v>2976.7889999999998</v>
      </c>
      <c r="M17" s="247">
        <f>K17/K15</f>
        <v>1.1961300528500082E-2</v>
      </c>
      <c r="N17" s="215">
        <f>L17/L15</f>
        <v>1.8171184397023633E-2</v>
      </c>
      <c r="O17" s="182">
        <f t="shared" si="1"/>
        <v>0.53807668400849995</v>
      </c>
      <c r="Q17" s="189">
        <f t="shared" si="2"/>
        <v>2.4012161184704359</v>
      </c>
      <c r="R17" s="190">
        <f t="shared" si="3"/>
        <v>2.6465733913836682</v>
      </c>
      <c r="S17" s="182">
        <f t="shared" si="4"/>
        <v>0.10218042059018152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125.04000000000002</v>
      </c>
      <c r="F18" s="142">
        <f>F10+F14</f>
        <v>14.189999999999998</v>
      </c>
      <c r="G18" s="249">
        <f>E18/E15</f>
        <v>2.6223053578958166E-4</v>
      </c>
      <c r="H18" s="221">
        <f>F18/F15</f>
        <v>2.8584357575930443E-5</v>
      </c>
      <c r="I18" s="208">
        <f t="shared" si="0"/>
        <v>-0.88651631477927062</v>
      </c>
      <c r="K18" s="21">
        <f t="shared" si="9"/>
        <v>43.283999999999999</v>
      </c>
      <c r="L18" s="142">
        <f t="shared" si="9"/>
        <v>43.183999999999997</v>
      </c>
      <c r="M18" s="249">
        <f>K18/K15</f>
        <v>2.6750735486083597E-4</v>
      </c>
      <c r="N18" s="221">
        <f>L18/L15</f>
        <v>2.6360767491450304E-4</v>
      </c>
      <c r="O18" s="208">
        <f t="shared" si="1"/>
        <v>-2.310322521023968E-3</v>
      </c>
      <c r="Q18" s="193">
        <f t="shared" si="2"/>
        <v>3.4616122840690973</v>
      </c>
      <c r="R18" s="194">
        <f t="shared" si="3"/>
        <v>30.432699083861877</v>
      </c>
      <c r="S18" s="186">
        <f t="shared" si="4"/>
        <v>7.7914811326265818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82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6" x14ac:dyDescent="0.25">
      <c r="A5" s="378"/>
      <c r="B5" s="368" t="s">
        <v>155</v>
      </c>
      <c r="C5" s="370"/>
      <c r="D5" s="368" t="str">
        <f>B5</f>
        <v>jan-jul</v>
      </c>
      <c r="E5" s="370"/>
      <c r="F5" s="131" t="s">
        <v>152</v>
      </c>
      <c r="H5" s="371" t="str">
        <f>B5</f>
        <v>jan-jul</v>
      </c>
      <c r="I5" s="370"/>
      <c r="J5" s="368" t="str">
        <f>B5</f>
        <v>jan-jul</v>
      </c>
      <c r="K5" s="369"/>
      <c r="L5" s="131" t="str">
        <f>F5</f>
        <v>2025/2024</v>
      </c>
      <c r="N5" s="371" t="str">
        <f>B5</f>
        <v>jan-jul</v>
      </c>
      <c r="O5" s="369"/>
      <c r="P5" s="131" t="str">
        <f>L5</f>
        <v>2025/2024</v>
      </c>
    </row>
    <row r="6" spans="1:16" ht="19.5" customHeight="1" thickBot="1" x14ac:dyDescent="0.3">
      <c r="A6" s="379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166</v>
      </c>
      <c r="B7" s="39">
        <v>62397.950000000012</v>
      </c>
      <c r="C7" s="147">
        <v>65968.58</v>
      </c>
      <c r="D7" s="247">
        <f>B7/$B$33</f>
        <v>0.130859307906842</v>
      </c>
      <c r="E7" s="246">
        <f>C7/$C$33</f>
        <v>0.13288720785739067</v>
      </c>
      <c r="F7" s="52">
        <f>(C7-B7)/B7</f>
        <v>5.7223514554564522E-2</v>
      </c>
      <c r="H7" s="39">
        <v>21789.774999999998</v>
      </c>
      <c r="I7" s="147">
        <v>21698.348999999998</v>
      </c>
      <c r="J7" s="247">
        <f>H7/$H$33</f>
        <v>0.13466696870120076</v>
      </c>
      <c r="K7" s="246">
        <f>I7/$I$33</f>
        <v>0.13245302263276737</v>
      </c>
      <c r="L7" s="52">
        <f t="shared" ref="L7:L33" si="0">(I7-H7)/H7</f>
        <v>-4.1958212051294462E-3</v>
      </c>
      <c r="N7" s="27">
        <f t="shared" ref="N7:N33" si="1">(H7/B7)*10</f>
        <v>3.4920658451118975</v>
      </c>
      <c r="O7" s="151">
        <f t="shared" ref="O7:O33" si="2">(I7/C7)*10</f>
        <v>3.289194492287085</v>
      </c>
      <c r="P7" s="61">
        <f>(O7-N7)/N7</f>
        <v>-5.8094939162956084E-2</v>
      </c>
    </row>
    <row r="8" spans="1:16" ht="20.100000000000001" customHeight="1" x14ac:dyDescent="0.25">
      <c r="A8" s="8" t="s">
        <v>167</v>
      </c>
      <c r="B8" s="19">
        <v>48167.46</v>
      </c>
      <c r="C8" s="140">
        <v>46504.469999999994</v>
      </c>
      <c r="D8" s="247">
        <f t="shared" ref="D8:D32" si="3">B8/$B$33</f>
        <v>0.10101550578553455</v>
      </c>
      <c r="E8" s="215">
        <f t="shared" ref="E8:E32" si="4">C8/$C$33</f>
        <v>9.3678675078162785E-2</v>
      </c>
      <c r="F8" s="52">
        <f t="shared" ref="F8:F33" si="5">(C8-B8)/B8</f>
        <v>-3.4525175294690756E-2</v>
      </c>
      <c r="H8" s="19">
        <v>20500.211000000003</v>
      </c>
      <c r="I8" s="140">
        <v>21255.75299999999</v>
      </c>
      <c r="J8" s="247">
        <f t="shared" ref="J8:J32" si="6">H8/$H$33</f>
        <v>0.12669709866692117</v>
      </c>
      <c r="K8" s="215">
        <f t="shared" ref="K8:K32" si="7">I8/$I$33</f>
        <v>0.12975128813650808</v>
      </c>
      <c r="L8" s="52">
        <f t="shared" si="0"/>
        <v>3.685532797686749E-2</v>
      </c>
      <c r="N8" s="27">
        <f t="shared" si="1"/>
        <v>4.2560290702478403</v>
      </c>
      <c r="O8" s="152">
        <f t="shared" si="2"/>
        <v>4.5706903013839302</v>
      </c>
      <c r="P8" s="52">
        <f t="shared" ref="P8:P71" si="8">(O8-N8)/N8</f>
        <v>7.3933054953914196E-2</v>
      </c>
    </row>
    <row r="9" spans="1:16" ht="20.100000000000001" customHeight="1" x14ac:dyDescent="0.25">
      <c r="A9" s="8" t="s">
        <v>170</v>
      </c>
      <c r="B9" s="19">
        <v>33555.399999999987</v>
      </c>
      <c r="C9" s="140">
        <v>35933.389999999992</v>
      </c>
      <c r="D9" s="247">
        <f t="shared" si="3"/>
        <v>7.0371485289777047E-2</v>
      </c>
      <c r="E9" s="215">
        <f t="shared" si="4"/>
        <v>7.2384275452809232E-2</v>
      </c>
      <c r="F9" s="52">
        <f t="shared" si="5"/>
        <v>7.0867580180835457E-2</v>
      </c>
      <c r="H9" s="19">
        <v>14214.322</v>
      </c>
      <c r="I9" s="140">
        <v>14927.901</v>
      </c>
      <c r="J9" s="247">
        <f t="shared" si="6"/>
        <v>8.7848527847707913E-2</v>
      </c>
      <c r="K9" s="215">
        <f t="shared" si="7"/>
        <v>9.1124242172190659E-2</v>
      </c>
      <c r="L9" s="52">
        <f t="shared" si="0"/>
        <v>5.0201409536100257E-2</v>
      </c>
      <c r="N9" s="27">
        <f t="shared" si="1"/>
        <v>4.2360758626033386</v>
      </c>
      <c r="O9" s="152">
        <f t="shared" si="2"/>
        <v>4.1543258234193887</v>
      </c>
      <c r="P9" s="52">
        <f t="shared" si="8"/>
        <v>-1.929853048800435E-2</v>
      </c>
    </row>
    <row r="10" spans="1:16" ht="20.100000000000001" customHeight="1" x14ac:dyDescent="0.25">
      <c r="A10" s="8" t="s">
        <v>168</v>
      </c>
      <c r="B10" s="19">
        <v>32105.729999999996</v>
      </c>
      <c r="C10" s="140">
        <v>34804.480000000003</v>
      </c>
      <c r="D10" s="247">
        <f t="shared" si="3"/>
        <v>6.7331276230131493E-2</v>
      </c>
      <c r="E10" s="215">
        <f t="shared" si="4"/>
        <v>7.0110197432298779E-2</v>
      </c>
      <c r="F10" s="52">
        <f t="shared" si="5"/>
        <v>8.4058203940542933E-2</v>
      </c>
      <c r="H10" s="19">
        <v>11929.948</v>
      </c>
      <c r="I10" s="140">
        <v>12753.335000000001</v>
      </c>
      <c r="J10" s="247">
        <f t="shared" si="6"/>
        <v>7.3730450815713014E-2</v>
      </c>
      <c r="K10" s="215">
        <f t="shared" si="7"/>
        <v>7.785005990079083E-2</v>
      </c>
      <c r="L10" s="52">
        <f t="shared" si="0"/>
        <v>6.9018490273385982E-2</v>
      </c>
      <c r="N10" s="27">
        <f t="shared" si="1"/>
        <v>3.7158314107793227</v>
      </c>
      <c r="O10" s="152">
        <f t="shared" si="2"/>
        <v>3.6642797134162035</v>
      </c>
      <c r="P10" s="52">
        <f t="shared" si="8"/>
        <v>-1.3873529679945085E-2</v>
      </c>
    </row>
    <row r="11" spans="1:16" ht="20.100000000000001" customHeight="1" x14ac:dyDescent="0.25">
      <c r="A11" s="8" t="s">
        <v>176</v>
      </c>
      <c r="B11" s="19">
        <v>53394.669999999991</v>
      </c>
      <c r="C11" s="140">
        <v>62484.439999999988</v>
      </c>
      <c r="D11" s="247">
        <f t="shared" si="3"/>
        <v>0.11197787046071574</v>
      </c>
      <c r="E11" s="215">
        <f t="shared" si="4"/>
        <v>0.12586875094374708</v>
      </c>
      <c r="F11" s="52">
        <f t="shared" si="5"/>
        <v>0.17023740384573963</v>
      </c>
      <c r="H11" s="19">
        <v>17779.902999999995</v>
      </c>
      <c r="I11" s="140">
        <v>12630.925999999994</v>
      </c>
      <c r="J11" s="247">
        <f t="shared" si="6"/>
        <v>0.10988482629175314</v>
      </c>
      <c r="K11" s="215">
        <f t="shared" si="7"/>
        <v>7.7102839822090125E-2</v>
      </c>
      <c r="L11" s="52">
        <f t="shared" si="0"/>
        <v>-0.28959533693744011</v>
      </c>
      <c r="N11" s="27">
        <f t="shared" si="1"/>
        <v>3.3299022168317545</v>
      </c>
      <c r="O11" s="152">
        <f t="shared" si="2"/>
        <v>2.0214514205456586</v>
      </c>
      <c r="P11" s="52">
        <f t="shared" si="8"/>
        <v>-0.3929397054580856</v>
      </c>
    </row>
    <row r="12" spans="1:16" ht="20.100000000000001" customHeight="1" x14ac:dyDescent="0.25">
      <c r="A12" s="8" t="s">
        <v>171</v>
      </c>
      <c r="B12" s="19">
        <v>47996.610000000008</v>
      </c>
      <c r="C12" s="140">
        <v>49498.389999999985</v>
      </c>
      <c r="D12" s="247">
        <f t="shared" si="3"/>
        <v>0.10065720374587005</v>
      </c>
      <c r="E12" s="215">
        <f t="shared" si="4"/>
        <v>9.9709632078425606E-2</v>
      </c>
      <c r="F12" s="52">
        <f t="shared" si="5"/>
        <v>3.1289293139660841E-2</v>
      </c>
      <c r="H12" s="19">
        <v>11613.876999999997</v>
      </c>
      <c r="I12" s="140">
        <v>11914.099999999999</v>
      </c>
      <c r="J12" s="247">
        <f t="shared" si="6"/>
        <v>7.1777042693584273E-2</v>
      </c>
      <c r="K12" s="215">
        <f t="shared" si="7"/>
        <v>7.2727125780355631E-2</v>
      </c>
      <c r="L12" s="52">
        <f t="shared" si="0"/>
        <v>2.585036848590715E-2</v>
      </c>
      <c r="N12" s="27">
        <f t="shared" si="1"/>
        <v>2.4197286016658248</v>
      </c>
      <c r="O12" s="152">
        <f t="shared" si="2"/>
        <v>2.406967176104112</v>
      </c>
      <c r="P12" s="52">
        <f t="shared" si="8"/>
        <v>-5.2739078064074517E-3</v>
      </c>
    </row>
    <row r="13" spans="1:16" ht="20.100000000000001" customHeight="1" x14ac:dyDescent="0.25">
      <c r="A13" s="8" t="s">
        <v>177</v>
      </c>
      <c r="B13" s="19">
        <v>16241.080000000002</v>
      </c>
      <c r="C13" s="140">
        <v>15011.019999999999</v>
      </c>
      <c r="D13" s="247">
        <f t="shared" si="3"/>
        <v>3.4060357567190162E-2</v>
      </c>
      <c r="E13" s="215">
        <f t="shared" si="4"/>
        <v>3.0238221512293405E-2</v>
      </c>
      <c r="F13" s="52">
        <f t="shared" si="5"/>
        <v>-7.5737574102215058E-2</v>
      </c>
      <c r="H13" s="19">
        <v>7436.0360000000001</v>
      </c>
      <c r="I13" s="140">
        <v>7555.0999999999985</v>
      </c>
      <c r="J13" s="247">
        <f t="shared" si="6"/>
        <v>4.5956804385222073E-2</v>
      </c>
      <c r="K13" s="215">
        <f t="shared" si="7"/>
        <v>4.6118524100281583E-2</v>
      </c>
      <c r="L13" s="52">
        <f t="shared" si="0"/>
        <v>1.6011756801607536E-2</v>
      </c>
      <c r="N13" s="27">
        <f t="shared" si="1"/>
        <v>4.578535417595381</v>
      </c>
      <c r="O13" s="152">
        <f t="shared" si="2"/>
        <v>5.0330357297505426</v>
      </c>
      <c r="P13" s="52">
        <f t="shared" si="8"/>
        <v>9.9267619599164844E-2</v>
      </c>
    </row>
    <row r="14" spans="1:16" ht="20.100000000000001" customHeight="1" x14ac:dyDescent="0.25">
      <c r="A14" s="8" t="s">
        <v>173</v>
      </c>
      <c r="B14" s="19">
        <v>29341.24</v>
      </c>
      <c r="C14" s="140">
        <v>27579.790000000008</v>
      </c>
      <c r="D14" s="247">
        <f t="shared" si="3"/>
        <v>6.1533661915632622E-2</v>
      </c>
      <c r="E14" s="215">
        <f t="shared" si="4"/>
        <v>5.5556770911139607E-2</v>
      </c>
      <c r="F14" s="52">
        <f t="shared" si="5"/>
        <v>-6.0033250128487869E-2</v>
      </c>
      <c r="H14" s="19">
        <v>6478.848</v>
      </c>
      <c r="I14" s="140">
        <v>6632.4579999999987</v>
      </c>
      <c r="J14" s="247">
        <f t="shared" si="6"/>
        <v>4.0041111981919834E-2</v>
      </c>
      <c r="K14" s="215">
        <f t="shared" si="7"/>
        <v>4.0486449433773927E-2</v>
      </c>
      <c r="L14" s="52">
        <f t="shared" si="0"/>
        <v>2.3709461929034108E-2</v>
      </c>
      <c r="N14" s="27">
        <f t="shared" si="1"/>
        <v>2.2081029976919857</v>
      </c>
      <c r="O14" s="152">
        <f t="shared" si="2"/>
        <v>2.404825417452416</v>
      </c>
      <c r="P14" s="52">
        <f t="shared" si="8"/>
        <v>8.9091142924969488E-2</v>
      </c>
    </row>
    <row r="15" spans="1:16" ht="20.100000000000001" customHeight="1" x14ac:dyDescent="0.25">
      <c r="A15" s="8" t="s">
        <v>165</v>
      </c>
      <c r="B15" s="19">
        <v>22166.510000000002</v>
      </c>
      <c r="C15" s="140">
        <v>23475.73</v>
      </c>
      <c r="D15" s="247">
        <f t="shared" si="3"/>
        <v>4.6487010507718481E-2</v>
      </c>
      <c r="E15" s="215">
        <f t="shared" si="4"/>
        <v>4.7289546206906105E-2</v>
      </c>
      <c r="F15" s="52">
        <f t="shared" si="5"/>
        <v>5.9062973828536716E-2</v>
      </c>
      <c r="H15" s="19">
        <v>6009.9850000000006</v>
      </c>
      <c r="I15" s="140">
        <v>6544.93</v>
      </c>
      <c r="J15" s="247">
        <f t="shared" si="6"/>
        <v>3.7143406110879358E-2</v>
      </c>
      <c r="K15" s="215">
        <f t="shared" si="7"/>
        <v>3.9952153107127103E-2</v>
      </c>
      <c r="L15" s="52">
        <f t="shared" si="0"/>
        <v>8.9009373567488045E-2</v>
      </c>
      <c r="N15" s="27">
        <f t="shared" si="1"/>
        <v>2.7112905910763581</v>
      </c>
      <c r="O15" s="152">
        <f t="shared" si="2"/>
        <v>2.7879559016908102</v>
      </c>
      <c r="P15" s="52">
        <f t="shared" si="8"/>
        <v>2.8276316403258235E-2</v>
      </c>
    </row>
    <row r="16" spans="1:16" ht="20.100000000000001" customHeight="1" x14ac:dyDescent="0.25">
      <c r="A16" s="8" t="s">
        <v>175</v>
      </c>
      <c r="B16" s="19">
        <v>21195.98</v>
      </c>
      <c r="C16" s="140">
        <v>20247.689999999995</v>
      </c>
      <c r="D16" s="247">
        <f t="shared" si="3"/>
        <v>4.4451641010758602E-2</v>
      </c>
      <c r="E16" s="215">
        <f t="shared" si="4"/>
        <v>4.0786977522663213E-2</v>
      </c>
      <c r="F16" s="52">
        <f t="shared" si="5"/>
        <v>-4.4739143932009964E-2</v>
      </c>
      <c r="H16" s="19">
        <v>5123.1119999999992</v>
      </c>
      <c r="I16" s="140">
        <v>5248.4900000000007</v>
      </c>
      <c r="J16" s="247">
        <f t="shared" si="6"/>
        <v>3.1662280283148679E-2</v>
      </c>
      <c r="K16" s="215">
        <f t="shared" si="7"/>
        <v>3.2038306912560648E-2</v>
      </c>
      <c r="L16" s="52">
        <f t="shared" si="0"/>
        <v>2.4473015620193651E-2</v>
      </c>
      <c r="N16" s="27">
        <f t="shared" si="1"/>
        <v>2.417020585979039</v>
      </c>
      <c r="O16" s="152">
        <f t="shared" si="2"/>
        <v>2.592142609848334</v>
      </c>
      <c r="P16" s="52">
        <f t="shared" si="8"/>
        <v>7.2453674943922755E-2</v>
      </c>
    </row>
    <row r="17" spans="1:16" ht="20.100000000000001" customHeight="1" x14ac:dyDescent="0.25">
      <c r="A17" s="8" t="s">
        <v>169</v>
      </c>
      <c r="B17" s="19">
        <v>4794</v>
      </c>
      <c r="C17" s="140">
        <v>9312.2100000000028</v>
      </c>
      <c r="D17" s="247">
        <f t="shared" si="3"/>
        <v>1.0053848277153344E-2</v>
      </c>
      <c r="E17" s="215">
        <f t="shared" si="4"/>
        <v>1.8758529983238573E-2</v>
      </c>
      <c r="F17" s="52">
        <f t="shared" si="5"/>
        <v>0.94247183979975024</v>
      </c>
      <c r="H17" s="19">
        <v>2489.6850000000004</v>
      </c>
      <c r="I17" s="140">
        <v>5238.7150000000011</v>
      </c>
      <c r="J17" s="247">
        <f t="shared" si="6"/>
        <v>1.5386957046176434E-2</v>
      </c>
      <c r="K17" s="215">
        <f t="shared" si="7"/>
        <v>3.1978637474289778E-2</v>
      </c>
      <c r="L17" s="52">
        <f t="shared" si="0"/>
        <v>1.1041677963276479</v>
      </c>
      <c r="N17" s="27">
        <f t="shared" si="1"/>
        <v>5.193335419274093</v>
      </c>
      <c r="O17" s="152">
        <f t="shared" si="2"/>
        <v>5.6256409595573977</v>
      </c>
      <c r="P17" s="52">
        <f t="shared" si="8"/>
        <v>8.3242368416814275E-2</v>
      </c>
    </row>
    <row r="18" spans="1:16" ht="20.100000000000001" customHeight="1" x14ac:dyDescent="0.25">
      <c r="A18" s="8" t="s">
        <v>181</v>
      </c>
      <c r="B18" s="19">
        <v>6329.66</v>
      </c>
      <c r="C18" s="140">
        <v>6713.0300000000016</v>
      </c>
      <c r="D18" s="247">
        <f t="shared" si="3"/>
        <v>1.3274393259484029E-2</v>
      </c>
      <c r="E18" s="215">
        <f t="shared" si="4"/>
        <v>1.3522737839178886E-2</v>
      </c>
      <c r="F18" s="52">
        <f t="shared" si="5"/>
        <v>6.05672342590284E-2</v>
      </c>
      <c r="H18" s="19">
        <v>2953.1679999999997</v>
      </c>
      <c r="I18" s="140">
        <v>3357.9659999999999</v>
      </c>
      <c r="J18" s="247">
        <f t="shared" si="6"/>
        <v>1.825141299648058E-2</v>
      </c>
      <c r="K18" s="215">
        <f t="shared" si="7"/>
        <v>2.0497999483650272E-2</v>
      </c>
      <c r="L18" s="52">
        <f t="shared" si="0"/>
        <v>0.13707245913540994</v>
      </c>
      <c r="N18" s="27">
        <f t="shared" si="1"/>
        <v>4.6656028917824965</v>
      </c>
      <c r="O18" s="152">
        <f t="shared" si="2"/>
        <v>5.0021614680703044</v>
      </c>
      <c r="P18" s="52">
        <f t="shared" si="8"/>
        <v>7.2136138478606227E-2</v>
      </c>
    </row>
    <row r="19" spans="1:16" ht="20.100000000000001" customHeight="1" x14ac:dyDescent="0.25">
      <c r="A19" s="8" t="s">
        <v>178</v>
      </c>
      <c r="B19" s="19">
        <v>10845.06</v>
      </c>
      <c r="C19" s="140">
        <v>9613.92</v>
      </c>
      <c r="D19" s="247">
        <f t="shared" si="3"/>
        <v>2.2743969085653865E-2</v>
      </c>
      <c r="E19" s="215">
        <f t="shared" si="4"/>
        <v>1.9366295065989376E-2</v>
      </c>
      <c r="F19" s="52">
        <f t="shared" si="5"/>
        <v>-0.11352081039662293</v>
      </c>
      <c r="H19" s="19">
        <v>3467.0090000000005</v>
      </c>
      <c r="I19" s="140">
        <v>3178.6900000000005</v>
      </c>
      <c r="J19" s="247">
        <f t="shared" si="6"/>
        <v>2.1427095621215982E-2</v>
      </c>
      <c r="K19" s="215">
        <f t="shared" si="7"/>
        <v>1.9403646725036611E-2</v>
      </c>
      <c r="L19" s="52">
        <f t="shared" si="0"/>
        <v>-8.3160730185586465E-2</v>
      </c>
      <c r="N19" s="27">
        <f t="shared" si="1"/>
        <v>3.1968555268481689</v>
      </c>
      <c r="O19" s="152">
        <f t="shared" si="2"/>
        <v>3.3063412218949195</v>
      </c>
      <c r="P19" s="52">
        <f t="shared" si="8"/>
        <v>3.4247933360533923E-2</v>
      </c>
    </row>
    <row r="20" spans="1:16" ht="20.100000000000001" customHeight="1" x14ac:dyDescent="0.25">
      <c r="A20" s="8" t="s">
        <v>172</v>
      </c>
      <c r="B20" s="19">
        <v>10332.259999999998</v>
      </c>
      <c r="C20" s="140">
        <v>9143.619999999999</v>
      </c>
      <c r="D20" s="247">
        <f t="shared" si="3"/>
        <v>2.1668538673362617E-2</v>
      </c>
      <c r="E20" s="215">
        <f t="shared" si="4"/>
        <v>1.841892203089705E-2</v>
      </c>
      <c r="F20" s="52">
        <f t="shared" si="5"/>
        <v>-0.11504162690447198</v>
      </c>
      <c r="H20" s="19">
        <v>3135.8809999999994</v>
      </c>
      <c r="I20" s="140">
        <v>3022.6260000000002</v>
      </c>
      <c r="J20" s="247">
        <f t="shared" si="6"/>
        <v>1.9380630983004191E-2</v>
      </c>
      <c r="K20" s="215">
        <f t="shared" si="7"/>
        <v>1.845098675426371E-2</v>
      </c>
      <c r="L20" s="52">
        <f t="shared" si="0"/>
        <v>-3.6115847508243849E-2</v>
      </c>
      <c r="N20" s="27">
        <f t="shared" si="1"/>
        <v>3.0350388008044704</v>
      </c>
      <c r="O20" s="152">
        <f t="shared" si="2"/>
        <v>3.3057213663734935</v>
      </c>
      <c r="P20" s="52">
        <f t="shared" si="8"/>
        <v>8.9185866585058365E-2</v>
      </c>
    </row>
    <row r="21" spans="1:16" ht="20.100000000000001" customHeight="1" x14ac:dyDescent="0.25">
      <c r="A21" s="8" t="s">
        <v>174</v>
      </c>
      <c r="B21" s="19">
        <v>5516.8099999999986</v>
      </c>
      <c r="C21" s="140">
        <v>7978.61</v>
      </c>
      <c r="D21" s="247">
        <f t="shared" si="3"/>
        <v>1.1569706031264565E-2</v>
      </c>
      <c r="E21" s="215">
        <f t="shared" si="4"/>
        <v>1.6072124115496435E-2</v>
      </c>
      <c r="F21" s="52">
        <f t="shared" si="5"/>
        <v>0.44623614008820345</v>
      </c>
      <c r="H21" s="19">
        <v>1914.2629999999999</v>
      </c>
      <c r="I21" s="140">
        <v>2422.1310000000008</v>
      </c>
      <c r="J21" s="247">
        <f t="shared" si="6"/>
        <v>1.1830686434663354E-2</v>
      </c>
      <c r="K21" s="215">
        <f t="shared" si="7"/>
        <v>1.4785390914420615E-2</v>
      </c>
      <c r="L21" s="52">
        <f t="shared" si="0"/>
        <v>0.26530732715410626</v>
      </c>
      <c r="N21" s="27">
        <f t="shared" si="1"/>
        <v>3.4698729881942652</v>
      </c>
      <c r="O21" s="152">
        <f t="shared" si="2"/>
        <v>3.0357806685625706</v>
      </c>
      <c r="P21" s="52">
        <f t="shared" si="8"/>
        <v>-0.12510323032244414</v>
      </c>
    </row>
    <row r="22" spans="1:16" ht="20.100000000000001" customHeight="1" x14ac:dyDescent="0.25">
      <c r="A22" s="8" t="s">
        <v>182</v>
      </c>
      <c r="B22" s="19">
        <v>4881.0499999999993</v>
      </c>
      <c r="C22" s="140">
        <v>5737.67</v>
      </c>
      <c r="D22" s="247">
        <f t="shared" si="3"/>
        <v>1.02364072034208E-2</v>
      </c>
      <c r="E22" s="215">
        <f t="shared" si="4"/>
        <v>1.1557971172141567E-2</v>
      </c>
      <c r="F22" s="52">
        <f t="shared" si="5"/>
        <v>0.17549912416385838</v>
      </c>
      <c r="H22" s="19">
        <v>2095.4349999999999</v>
      </c>
      <c r="I22" s="140">
        <v>2326.8220000000006</v>
      </c>
      <c r="J22" s="247">
        <f t="shared" si="6"/>
        <v>1.2950380605600593E-2</v>
      </c>
      <c r="K22" s="215">
        <f t="shared" si="7"/>
        <v>1.4203597104481137E-2</v>
      </c>
      <c r="L22" s="52">
        <f t="shared" si="0"/>
        <v>0.11042432716834483</v>
      </c>
      <c r="N22" s="27">
        <f t="shared" si="1"/>
        <v>4.2930004814537863</v>
      </c>
      <c r="O22" s="152">
        <f t="shared" si="2"/>
        <v>4.0553430225161096</v>
      </c>
      <c r="P22" s="52">
        <f t="shared" si="8"/>
        <v>-5.5359290073313985E-2</v>
      </c>
    </row>
    <row r="23" spans="1:16" ht="20.100000000000001" customHeight="1" x14ac:dyDescent="0.25">
      <c r="A23" s="8" t="s">
        <v>180</v>
      </c>
      <c r="B23" s="19">
        <v>917.92</v>
      </c>
      <c r="C23" s="140">
        <v>960.73000000000013</v>
      </c>
      <c r="D23" s="247">
        <f t="shared" si="3"/>
        <v>1.925037215386858E-3</v>
      </c>
      <c r="E23" s="215">
        <f t="shared" si="4"/>
        <v>1.9352959727923652E-3</v>
      </c>
      <c r="F23" s="52">
        <f t="shared" si="5"/>
        <v>4.6638051246296164E-2</v>
      </c>
      <c r="H23" s="19">
        <v>1935.0010000000002</v>
      </c>
      <c r="I23" s="140">
        <v>2147.3159999999998</v>
      </c>
      <c r="J23" s="247">
        <f t="shared" si="6"/>
        <v>1.1958853136564845E-2</v>
      </c>
      <c r="K23" s="215">
        <f t="shared" si="7"/>
        <v>1.3107840359084626E-2</v>
      </c>
      <c r="L23" s="52">
        <f t="shared" si="0"/>
        <v>0.10972345750725689</v>
      </c>
      <c r="N23" s="27">
        <f t="shared" si="1"/>
        <v>21.080279327174484</v>
      </c>
      <c r="O23" s="152">
        <f t="shared" si="2"/>
        <v>22.350879019079237</v>
      </c>
      <c r="P23" s="52">
        <f t="shared" si="8"/>
        <v>6.0274329015499763E-2</v>
      </c>
    </row>
    <row r="24" spans="1:16" ht="20.100000000000001" customHeight="1" x14ac:dyDescent="0.25">
      <c r="A24" s="8" t="s">
        <v>187</v>
      </c>
      <c r="B24" s="19">
        <v>6587.16</v>
      </c>
      <c r="C24" s="140">
        <v>8311.1000000000022</v>
      </c>
      <c r="D24" s="247">
        <f t="shared" si="3"/>
        <v>1.3814415356139637E-2</v>
      </c>
      <c r="E24" s="215">
        <f t="shared" si="4"/>
        <v>1.6741892477048315E-2</v>
      </c>
      <c r="F24" s="52">
        <f t="shared" ref="F24:F25" si="9">(C24-B24)/B24</f>
        <v>0.26171217945214664</v>
      </c>
      <c r="H24" s="19">
        <v>1306.8070000000005</v>
      </c>
      <c r="I24" s="140">
        <v>1701.184</v>
      </c>
      <c r="J24" s="247">
        <f t="shared" si="6"/>
        <v>8.0764366482678294E-3</v>
      </c>
      <c r="K24" s="215">
        <f t="shared" si="7"/>
        <v>1.0384521092111744E-2</v>
      </c>
      <c r="L24" s="52">
        <f t="shared" si="0"/>
        <v>0.30178672137507634</v>
      </c>
      <c r="N24" s="27">
        <f t="shared" si="1"/>
        <v>1.983870135232787</v>
      </c>
      <c r="O24" s="152">
        <f t="shared" si="2"/>
        <v>2.0468818808581286</v>
      </c>
      <c r="P24" s="52">
        <f t="shared" ref="P24:P27" si="10">(O24-N24)/N24</f>
        <v>3.1762031448670319E-2</v>
      </c>
    </row>
    <row r="25" spans="1:16" ht="20.100000000000001" customHeight="1" x14ac:dyDescent="0.25">
      <c r="A25" s="8" t="s">
        <v>188</v>
      </c>
      <c r="B25" s="19">
        <v>6723.9400000000005</v>
      </c>
      <c r="C25" s="140">
        <v>5507.7799999999988</v>
      </c>
      <c r="D25" s="247">
        <f t="shared" si="3"/>
        <v>1.4101266705190333E-2</v>
      </c>
      <c r="E25" s="215">
        <f t="shared" si="4"/>
        <v>1.1094880406593245E-2</v>
      </c>
      <c r="F25" s="52">
        <f t="shared" si="9"/>
        <v>-0.18087014458784606</v>
      </c>
      <c r="H25" s="19">
        <v>2116.36</v>
      </c>
      <c r="I25" s="140">
        <v>1701.1560000000004</v>
      </c>
      <c r="J25" s="247">
        <f t="shared" si="6"/>
        <v>1.3079703020360389E-2</v>
      </c>
      <c r="K25" s="215">
        <f t="shared" si="7"/>
        <v>1.038435017198166E-2</v>
      </c>
      <c r="L25" s="52">
        <f t="shared" si="0"/>
        <v>-0.19618779413710319</v>
      </c>
      <c r="N25" s="27">
        <f t="shared" si="1"/>
        <v>3.1474998289693246</v>
      </c>
      <c r="O25" s="152">
        <f t="shared" si="2"/>
        <v>3.088641884752116</v>
      </c>
      <c r="P25" s="52">
        <f t="shared" si="10"/>
        <v>-1.8699903865120181E-2</v>
      </c>
    </row>
    <row r="26" spans="1:16" ht="20.100000000000001" customHeight="1" x14ac:dyDescent="0.25">
      <c r="A26" s="8" t="s">
        <v>185</v>
      </c>
      <c r="B26" s="19">
        <v>4425.96</v>
      </c>
      <c r="C26" s="140">
        <v>4801.5399999999991</v>
      </c>
      <c r="D26" s="247">
        <f t="shared" si="3"/>
        <v>9.2820046559761397E-3</v>
      </c>
      <c r="E26" s="215">
        <f t="shared" si="4"/>
        <v>9.6722294767535612E-3</v>
      </c>
      <c r="F26" s="52">
        <f t="shared" si="5"/>
        <v>8.4858426194542882E-2</v>
      </c>
      <c r="H26" s="19">
        <v>1446.6120000000001</v>
      </c>
      <c r="I26" s="140">
        <v>1674.627</v>
      </c>
      <c r="J26" s="247">
        <f t="shared" si="6"/>
        <v>8.940471066212546E-3</v>
      </c>
      <c r="K26" s="215">
        <f t="shared" si="7"/>
        <v>1.0222409453016142E-2</v>
      </c>
      <c r="L26" s="52">
        <f t="shared" si="0"/>
        <v>0.15762001144743709</v>
      </c>
      <c r="N26" s="27">
        <f t="shared" si="1"/>
        <v>3.2684705690968743</v>
      </c>
      <c r="O26" s="152">
        <f t="shared" si="2"/>
        <v>3.4876872836631585</v>
      </c>
      <c r="P26" s="52">
        <f t="shared" si="10"/>
        <v>6.7070120391769961E-2</v>
      </c>
    </row>
    <row r="27" spans="1:16" ht="20.100000000000001" customHeight="1" x14ac:dyDescent="0.25">
      <c r="A27" s="8" t="s">
        <v>189</v>
      </c>
      <c r="B27" s="19">
        <v>2665.9</v>
      </c>
      <c r="C27" s="140">
        <v>2533.69</v>
      </c>
      <c r="D27" s="247">
        <f t="shared" si="3"/>
        <v>5.5908540096084895E-3</v>
      </c>
      <c r="E27" s="215">
        <f t="shared" si="4"/>
        <v>5.1038689884819743E-3</v>
      </c>
      <c r="F27" s="52">
        <f t="shared" si="5"/>
        <v>-4.9593007989797079E-2</v>
      </c>
      <c r="H27" s="19">
        <v>1441.4119999999998</v>
      </c>
      <c r="I27" s="140">
        <v>1520.029</v>
      </c>
      <c r="J27" s="247">
        <f t="shared" si="6"/>
        <v>8.9083335963558684E-3</v>
      </c>
      <c r="K27" s="215">
        <f t="shared" si="7"/>
        <v>9.2786983719112814E-3</v>
      </c>
      <c r="L27" s="52">
        <f t="shared" si="0"/>
        <v>5.4541657763359952E-2</v>
      </c>
      <c r="N27" s="27">
        <f t="shared" si="1"/>
        <v>5.4068494692223998</v>
      </c>
      <c r="O27" s="152">
        <f t="shared" si="2"/>
        <v>5.9992698396409985</v>
      </c>
      <c r="P27" s="52">
        <f t="shared" si="10"/>
        <v>0.10956849710554252</v>
      </c>
    </row>
    <row r="28" spans="1:16" ht="20.100000000000001" customHeight="1" x14ac:dyDescent="0.25">
      <c r="A28" s="8" t="s">
        <v>190</v>
      </c>
      <c r="B28" s="19">
        <v>5873.62</v>
      </c>
      <c r="C28" s="140">
        <v>6658.89</v>
      </c>
      <c r="D28" s="247">
        <f t="shared" si="3"/>
        <v>1.2317998397508014E-2</v>
      </c>
      <c r="E28" s="215">
        <f t="shared" si="4"/>
        <v>1.3413678140858878E-2</v>
      </c>
      <c r="F28" s="52">
        <f t="shared" si="5"/>
        <v>0.13369438268052758</v>
      </c>
      <c r="H28" s="19">
        <v>1324.3909999999998</v>
      </c>
      <c r="I28" s="140">
        <v>1503.3960000000002</v>
      </c>
      <c r="J28" s="247">
        <f t="shared" si="6"/>
        <v>8.1851107386447068E-3</v>
      </c>
      <c r="K28" s="215">
        <f t="shared" si="7"/>
        <v>9.1771657103502206E-3</v>
      </c>
      <c r="L28" s="52">
        <f t="shared" si="0"/>
        <v>0.13516023591220444</v>
      </c>
      <c r="N28" s="27">
        <f t="shared" si="1"/>
        <v>2.2548121941834847</v>
      </c>
      <c r="O28" s="152">
        <f t="shared" si="2"/>
        <v>2.2577276392912333</v>
      </c>
      <c r="P28" s="52">
        <f t="shared" si="8"/>
        <v>1.2929879992973892E-3</v>
      </c>
    </row>
    <row r="29" spans="1:16" ht="20.100000000000001" customHeight="1" x14ac:dyDescent="0.25">
      <c r="A29" s="8" t="s">
        <v>183</v>
      </c>
      <c r="B29" s="19">
        <v>6352.4400000000014</v>
      </c>
      <c r="C29" s="140">
        <v>4709.3099999999995</v>
      </c>
      <c r="D29" s="247">
        <f t="shared" si="3"/>
        <v>1.3322166864772632E-2</v>
      </c>
      <c r="E29" s="215">
        <f t="shared" si="4"/>
        <v>9.486441224517618E-3</v>
      </c>
      <c r="F29" s="52">
        <f>(C29-B29)/B29</f>
        <v>-0.25866123883106357</v>
      </c>
      <c r="H29" s="19">
        <v>1858.4010000000001</v>
      </c>
      <c r="I29" s="140">
        <v>1439.509</v>
      </c>
      <c r="J29" s="247">
        <f t="shared" si="6"/>
        <v>1.1485443484445353E-2</v>
      </c>
      <c r="K29" s="215">
        <f t="shared" si="7"/>
        <v>8.7871809121086754E-3</v>
      </c>
      <c r="L29" s="52">
        <f t="shared" si="0"/>
        <v>-0.2254045278710031</v>
      </c>
      <c r="N29" s="27">
        <f t="shared" si="1"/>
        <v>2.9254916221168554</v>
      </c>
      <c r="O29" s="152">
        <f t="shared" si="2"/>
        <v>3.0567301791557577</v>
      </c>
      <c r="P29" s="52">
        <f>(O29-N29)/N29</f>
        <v>4.4860342804174377E-2</v>
      </c>
    </row>
    <row r="30" spans="1:16" ht="20.100000000000001" customHeight="1" x14ac:dyDescent="0.25">
      <c r="A30" s="8" t="s">
        <v>179</v>
      </c>
      <c r="B30" s="19">
        <v>2953.2599999999998</v>
      </c>
      <c r="C30" s="140">
        <v>4332.22</v>
      </c>
      <c r="D30" s="247">
        <f t="shared" si="3"/>
        <v>6.1934976977442392E-3</v>
      </c>
      <c r="E30" s="215">
        <f t="shared" si="4"/>
        <v>8.7268305551513325E-3</v>
      </c>
      <c r="F30" s="52">
        <f t="shared" si="5"/>
        <v>0.46692807270609449</v>
      </c>
      <c r="H30" s="19">
        <v>993.08200000000011</v>
      </c>
      <c r="I30" s="140">
        <v>1352.462</v>
      </c>
      <c r="J30" s="247">
        <f t="shared" si="6"/>
        <v>6.1375274692706044E-3</v>
      </c>
      <c r="K30" s="215">
        <f t="shared" si="7"/>
        <v>8.2558207491250993E-3</v>
      </c>
      <c r="L30" s="52">
        <f t="shared" si="0"/>
        <v>0.36188351012303099</v>
      </c>
      <c r="N30" s="27">
        <f t="shared" si="1"/>
        <v>3.3626636327312873</v>
      </c>
      <c r="O30" s="152">
        <f t="shared" si="2"/>
        <v>3.1218682338385402</v>
      </c>
      <c r="P30" s="52">
        <f t="shared" si="8"/>
        <v>-7.1608529782434316E-2</v>
      </c>
    </row>
    <row r="31" spans="1:16" ht="20.100000000000001" customHeight="1" x14ac:dyDescent="0.25">
      <c r="A31" s="8" t="s">
        <v>202</v>
      </c>
      <c r="B31" s="19">
        <v>1425.2099999999996</v>
      </c>
      <c r="C31" s="140">
        <v>1336.6599999999999</v>
      </c>
      <c r="D31" s="247">
        <f t="shared" si="3"/>
        <v>2.9889122033962688E-3</v>
      </c>
      <c r="E31" s="215">
        <f t="shared" si="4"/>
        <v>2.6925699363948685E-3</v>
      </c>
      <c r="F31" s="52">
        <f t="shared" si="5"/>
        <v>-6.2131194701131591E-2</v>
      </c>
      <c r="H31" s="19">
        <v>1219.1390000000001</v>
      </c>
      <c r="I31" s="140">
        <v>1035.3989999999999</v>
      </c>
      <c r="J31" s="247">
        <f t="shared" si="6"/>
        <v>7.5346236276149356E-3</v>
      </c>
      <c r="K31" s="215">
        <f t="shared" si="7"/>
        <v>6.3203761346517524E-3</v>
      </c>
      <c r="L31" s="52">
        <f t="shared" si="0"/>
        <v>-0.15071292116813606</v>
      </c>
      <c r="N31" s="27">
        <f t="shared" si="1"/>
        <v>8.5541007991804747</v>
      </c>
      <c r="O31" s="152">
        <f t="shared" si="2"/>
        <v>7.7461658162883609</v>
      </c>
      <c r="P31" s="52">
        <f t="shared" si="8"/>
        <v>-9.4450018986159012E-2</v>
      </c>
    </row>
    <row r="32" spans="1:16" ht="20.100000000000001" customHeight="1" thickBot="1" x14ac:dyDescent="0.3">
      <c r="A32" s="8" t="s">
        <v>17</v>
      </c>
      <c r="B32" s="19">
        <f>B33-SUM(B7:B31)</f>
        <v>29645.460000000312</v>
      </c>
      <c r="C32" s="140">
        <f>C33-SUM(C7:C31)</f>
        <v>27266.400000000081</v>
      </c>
      <c r="D32" s="247">
        <f t="shared" si="3"/>
        <v>6.2171663943767524E-2</v>
      </c>
      <c r="E32" s="215">
        <f t="shared" si="4"/>
        <v>5.4925477618629474E-2</v>
      </c>
      <c r="F32" s="52">
        <f t="shared" si="5"/>
        <v>-8.0250399217964757E-2</v>
      </c>
      <c r="H32" s="19">
        <f>H33-SUM(H7:H31)</f>
        <v>9232.2339999999094</v>
      </c>
      <c r="I32" s="140">
        <f>I33-SUM(I7:I31)</f>
        <v>9035.8360000001267</v>
      </c>
      <c r="J32" s="247">
        <f t="shared" si="6"/>
        <v>5.7057815747071708E-2</v>
      </c>
      <c r="K32" s="215">
        <f t="shared" si="7"/>
        <v>5.5157366591070643E-2</v>
      </c>
      <c r="L32" s="52">
        <f t="shared" si="0"/>
        <v>-2.1273074317633707E-2</v>
      </c>
      <c r="N32" s="27">
        <f t="shared" si="1"/>
        <v>3.114215127712578</v>
      </c>
      <c r="O32" s="152">
        <f t="shared" si="2"/>
        <v>3.3139086934835915</v>
      </c>
      <c r="P32" s="52">
        <f t="shared" si="8"/>
        <v>6.4123240553933855E-2</v>
      </c>
    </row>
    <row r="33" spans="1:16" ht="26.25" customHeight="1" thickBot="1" x14ac:dyDescent="0.3">
      <c r="A33" s="12" t="s">
        <v>18</v>
      </c>
      <c r="B33" s="17">
        <v>476832.34000000026</v>
      </c>
      <c r="C33" s="145">
        <v>496425.36000000004</v>
      </c>
      <c r="D33" s="243">
        <f>SUM(D7:D32)</f>
        <v>1</v>
      </c>
      <c r="E33" s="244">
        <f>SUM(E7:E32)</f>
        <v>1.0000000000000002</v>
      </c>
      <c r="F33" s="57">
        <f t="shared" si="5"/>
        <v>4.1089956272680195E-2</v>
      </c>
      <c r="G33" s="1"/>
      <c r="H33" s="17">
        <v>161804.89699999988</v>
      </c>
      <c r="I33" s="145">
        <v>163819.20600000012</v>
      </c>
      <c r="J33" s="243">
        <f>SUM(J7:J32)</f>
        <v>1.0000000000000004</v>
      </c>
      <c r="K33" s="244">
        <f>SUM(K7:K32)</f>
        <v>0.99999999999999989</v>
      </c>
      <c r="L33" s="57">
        <f t="shared" si="0"/>
        <v>1.2448998994141956E-2</v>
      </c>
      <c r="N33" s="29">
        <f t="shared" si="1"/>
        <v>3.3933289214401814</v>
      </c>
      <c r="O33" s="146">
        <f t="shared" si="2"/>
        <v>3.2999765765391222</v>
      </c>
      <c r="P33" s="57">
        <f t="shared" si="8"/>
        <v>-2.7510549982711067E-2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6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jan-jul</v>
      </c>
      <c r="C37" s="369"/>
      <c r="D37" s="368" t="str">
        <f>B5</f>
        <v>jan-jul</v>
      </c>
      <c r="E37" s="370"/>
      <c r="F37" s="131" t="str">
        <f>F5</f>
        <v>2025/2024</v>
      </c>
      <c r="H37" s="371" t="str">
        <f>B5</f>
        <v>jan-jul</v>
      </c>
      <c r="I37" s="370"/>
      <c r="J37" s="368" t="str">
        <f>B5</f>
        <v>jan-jul</v>
      </c>
      <c r="K37" s="369"/>
      <c r="L37" s="131" t="str">
        <f>L5</f>
        <v>2025/2024</v>
      </c>
      <c r="N37" s="371" t="str">
        <f>B5</f>
        <v>jan-jul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171</v>
      </c>
      <c r="B39" s="39">
        <v>47996.610000000008</v>
      </c>
      <c r="C39" s="147">
        <v>49498.389999999985</v>
      </c>
      <c r="D39" s="247">
        <f t="shared" ref="D39:D61" si="11">B39/$B$62</f>
        <v>0.26034114149753929</v>
      </c>
      <c r="E39" s="246">
        <f t="shared" ref="E39:E61" si="12">C39/$C$62</f>
        <v>0.26891248308987986</v>
      </c>
      <c r="F39" s="52">
        <f>(C39-B39)/B39</f>
        <v>3.1289293139660841E-2</v>
      </c>
      <c r="H39" s="39">
        <v>11613.876999999997</v>
      </c>
      <c r="I39" s="147">
        <v>11914.099999999999</v>
      </c>
      <c r="J39" s="247">
        <f t="shared" ref="J39:J61" si="13">H39/$H$62</f>
        <v>0.23841266067980557</v>
      </c>
      <c r="K39" s="246">
        <f t="shared" ref="K39:K61" si="14">I39/$I$62</f>
        <v>0.23858656051623009</v>
      </c>
      <c r="L39" s="52">
        <f t="shared" ref="L39:L62" si="15">(I39-H39)/H39</f>
        <v>2.585036848590715E-2</v>
      </c>
      <c r="N39" s="27">
        <f t="shared" ref="N39:N62" si="16">(H39/B39)*10</f>
        <v>2.4197286016658248</v>
      </c>
      <c r="O39" s="151">
        <f t="shared" ref="O39:O62" si="17">(I39/C39)*10</f>
        <v>2.406967176104112</v>
      </c>
      <c r="P39" s="61">
        <f t="shared" si="8"/>
        <v>-5.2739078064074517E-3</v>
      </c>
    </row>
    <row r="40" spans="1:16" ht="20.100000000000001" customHeight="1" x14ac:dyDescent="0.25">
      <c r="A40" s="38" t="s">
        <v>173</v>
      </c>
      <c r="B40" s="19">
        <v>29341.24</v>
      </c>
      <c r="C40" s="140">
        <v>27579.790000000008</v>
      </c>
      <c r="D40" s="247">
        <f t="shared" si="11"/>
        <v>0.15915148829372028</v>
      </c>
      <c r="E40" s="215">
        <f t="shared" si="12"/>
        <v>0.14983416252523452</v>
      </c>
      <c r="F40" s="52">
        <f t="shared" ref="F40:F62" si="18">(C40-B40)/B40</f>
        <v>-6.0033250128487869E-2</v>
      </c>
      <c r="H40" s="19">
        <v>6478.848</v>
      </c>
      <c r="I40" s="140">
        <v>6632.4579999999987</v>
      </c>
      <c r="J40" s="247">
        <f t="shared" si="13"/>
        <v>0.1329994617490815</v>
      </c>
      <c r="K40" s="215">
        <f t="shared" si="14"/>
        <v>0.13281870573424381</v>
      </c>
      <c r="L40" s="52">
        <f t="shared" si="15"/>
        <v>2.3709461929034108E-2</v>
      </c>
      <c r="N40" s="27">
        <f t="shared" si="16"/>
        <v>2.2081029976919857</v>
      </c>
      <c r="O40" s="152">
        <f t="shared" si="17"/>
        <v>2.404825417452416</v>
      </c>
      <c r="P40" s="52">
        <f t="shared" si="8"/>
        <v>8.9091142924969488E-2</v>
      </c>
    </row>
    <row r="41" spans="1:16" ht="20.100000000000001" customHeight="1" x14ac:dyDescent="0.25">
      <c r="A41" s="38" t="s">
        <v>165</v>
      </c>
      <c r="B41" s="19">
        <v>22166.510000000002</v>
      </c>
      <c r="C41" s="140">
        <v>23475.73</v>
      </c>
      <c r="D41" s="247">
        <f t="shared" si="11"/>
        <v>0.12023462732923468</v>
      </c>
      <c r="E41" s="215">
        <f t="shared" si="12"/>
        <v>0.12753782186951107</v>
      </c>
      <c r="F41" s="52">
        <f t="shared" si="18"/>
        <v>5.9062973828536716E-2</v>
      </c>
      <c r="H41" s="19">
        <v>6009.9850000000006</v>
      </c>
      <c r="I41" s="140">
        <v>6544.93</v>
      </c>
      <c r="J41" s="247">
        <f t="shared" si="13"/>
        <v>0.12337452122970836</v>
      </c>
      <c r="K41" s="215">
        <f t="shared" si="14"/>
        <v>0.13106590825320336</v>
      </c>
      <c r="L41" s="52">
        <f t="shared" si="15"/>
        <v>8.9009373567488045E-2</v>
      </c>
      <c r="N41" s="27">
        <f t="shared" si="16"/>
        <v>2.7112905910763581</v>
      </c>
      <c r="O41" s="152">
        <f t="shared" si="17"/>
        <v>2.7879559016908102</v>
      </c>
      <c r="P41" s="52">
        <f t="shared" si="8"/>
        <v>2.8276316403258235E-2</v>
      </c>
    </row>
    <row r="42" spans="1:16" ht="20.100000000000001" customHeight="1" x14ac:dyDescent="0.25">
      <c r="A42" s="38" t="s">
        <v>175</v>
      </c>
      <c r="B42" s="19">
        <v>21195.98</v>
      </c>
      <c r="C42" s="140">
        <v>20247.689999999995</v>
      </c>
      <c r="D42" s="247">
        <f t="shared" si="11"/>
        <v>0.11497032036968885</v>
      </c>
      <c r="E42" s="215">
        <f t="shared" si="12"/>
        <v>0.11000068072384031</v>
      </c>
      <c r="F42" s="52">
        <f t="shared" si="18"/>
        <v>-4.4739143932009964E-2</v>
      </c>
      <c r="H42" s="19">
        <v>5123.1119999999992</v>
      </c>
      <c r="I42" s="140">
        <v>5248.4900000000007</v>
      </c>
      <c r="J42" s="247">
        <f t="shared" si="13"/>
        <v>0.10516856368296652</v>
      </c>
      <c r="K42" s="215">
        <f t="shared" si="14"/>
        <v>0.10510396731635867</v>
      </c>
      <c r="L42" s="52">
        <f t="shared" si="15"/>
        <v>2.4473015620193651E-2</v>
      </c>
      <c r="N42" s="27">
        <f t="shared" si="16"/>
        <v>2.417020585979039</v>
      </c>
      <c r="O42" s="152">
        <f t="shared" si="17"/>
        <v>2.592142609848334</v>
      </c>
      <c r="P42" s="52">
        <f t="shared" si="8"/>
        <v>7.2453674943922755E-2</v>
      </c>
    </row>
    <row r="43" spans="1:16" ht="20.100000000000001" customHeight="1" x14ac:dyDescent="0.25">
      <c r="A43" s="38" t="s">
        <v>178</v>
      </c>
      <c r="B43" s="19">
        <v>10845.06</v>
      </c>
      <c r="C43" s="140">
        <v>9613.92</v>
      </c>
      <c r="D43" s="247">
        <f t="shared" si="11"/>
        <v>5.8825306620807233E-2</v>
      </c>
      <c r="E43" s="215">
        <f t="shared" si="12"/>
        <v>5.2230044238357219E-2</v>
      </c>
      <c r="F43" s="52">
        <f t="shared" si="18"/>
        <v>-0.11352081039662293</v>
      </c>
      <c r="H43" s="19">
        <v>3467.0090000000005</v>
      </c>
      <c r="I43" s="140">
        <v>3178.6900000000005</v>
      </c>
      <c r="J43" s="247">
        <f t="shared" si="13"/>
        <v>7.117165441745528E-2</v>
      </c>
      <c r="K43" s="215">
        <f t="shared" si="14"/>
        <v>6.3655056953302022E-2</v>
      </c>
      <c r="L43" s="52">
        <f t="shared" si="15"/>
        <v>-8.3160730185586465E-2</v>
      </c>
      <c r="N43" s="27">
        <f t="shared" si="16"/>
        <v>3.1968555268481689</v>
      </c>
      <c r="O43" s="152">
        <f t="shared" si="17"/>
        <v>3.3063412218949195</v>
      </c>
      <c r="P43" s="52">
        <f t="shared" si="8"/>
        <v>3.4247933360533923E-2</v>
      </c>
    </row>
    <row r="44" spans="1:16" ht="20.100000000000001" customHeight="1" x14ac:dyDescent="0.25">
      <c r="A44" s="38" t="s">
        <v>172</v>
      </c>
      <c r="B44" s="19">
        <v>10332.259999999998</v>
      </c>
      <c r="C44" s="140">
        <v>9143.619999999999</v>
      </c>
      <c r="D44" s="247">
        <f t="shared" si="11"/>
        <v>5.6043798981831511E-2</v>
      </c>
      <c r="E44" s="215">
        <f t="shared" si="12"/>
        <v>4.9675020917453835E-2</v>
      </c>
      <c r="F44" s="52">
        <f t="shared" si="18"/>
        <v>-0.11504162690447198</v>
      </c>
      <c r="H44" s="19">
        <v>3135.8809999999994</v>
      </c>
      <c r="I44" s="140">
        <v>3022.6260000000002</v>
      </c>
      <c r="J44" s="247">
        <f t="shared" si="13"/>
        <v>6.4374173481021826E-2</v>
      </c>
      <c r="K44" s="215">
        <f t="shared" si="14"/>
        <v>6.0529787484319468E-2</v>
      </c>
      <c r="L44" s="52">
        <f t="shared" si="15"/>
        <v>-3.6115847508243849E-2</v>
      </c>
      <c r="N44" s="27">
        <f t="shared" si="16"/>
        <v>3.0350388008044704</v>
      </c>
      <c r="O44" s="152">
        <f t="shared" si="17"/>
        <v>3.3057213663734935</v>
      </c>
      <c r="P44" s="52">
        <f t="shared" si="8"/>
        <v>8.9185866585058365E-2</v>
      </c>
    </row>
    <row r="45" spans="1:16" ht="20.100000000000001" customHeight="1" x14ac:dyDescent="0.25">
      <c r="A45" s="38" t="s">
        <v>174</v>
      </c>
      <c r="B45" s="19">
        <v>5516.8099999999986</v>
      </c>
      <c r="C45" s="140">
        <v>7978.61</v>
      </c>
      <c r="D45" s="247">
        <f t="shared" si="11"/>
        <v>2.9924042819379097E-2</v>
      </c>
      <c r="E45" s="215">
        <f t="shared" si="12"/>
        <v>4.3345810372938332E-2</v>
      </c>
      <c r="F45" s="52">
        <f t="shared" si="18"/>
        <v>0.44623614008820345</v>
      </c>
      <c r="H45" s="19">
        <v>1914.2629999999999</v>
      </c>
      <c r="I45" s="140">
        <v>2422.1310000000008</v>
      </c>
      <c r="J45" s="247">
        <f t="shared" si="13"/>
        <v>3.9296484289519061E-2</v>
      </c>
      <c r="K45" s="215">
        <f t="shared" si="14"/>
        <v>4.8504537011586031E-2</v>
      </c>
      <c r="L45" s="52">
        <f t="shared" si="15"/>
        <v>0.26530732715410626</v>
      </c>
      <c r="N45" s="27">
        <f t="shared" si="16"/>
        <v>3.4698729881942652</v>
      </c>
      <c r="O45" s="152">
        <f t="shared" si="17"/>
        <v>3.0357806685625706</v>
      </c>
      <c r="P45" s="52">
        <f t="shared" si="8"/>
        <v>-0.12510323032244414</v>
      </c>
    </row>
    <row r="46" spans="1:16" ht="20.100000000000001" customHeight="1" x14ac:dyDescent="0.25">
      <c r="A46" s="38" t="s">
        <v>182</v>
      </c>
      <c r="B46" s="19">
        <v>4881.0499999999993</v>
      </c>
      <c r="C46" s="140">
        <v>5737.67</v>
      </c>
      <c r="D46" s="247">
        <f t="shared" si="11"/>
        <v>2.6475580852617791E-2</v>
      </c>
      <c r="E46" s="215">
        <f t="shared" si="12"/>
        <v>3.1171338842542383E-2</v>
      </c>
      <c r="F46" s="52">
        <f t="shared" si="18"/>
        <v>0.17549912416385838</v>
      </c>
      <c r="H46" s="19">
        <v>2095.4349999999999</v>
      </c>
      <c r="I46" s="140">
        <v>2326.8220000000006</v>
      </c>
      <c r="J46" s="247">
        <f t="shared" si="13"/>
        <v>4.3015629804895338E-2</v>
      </c>
      <c r="K46" s="215">
        <f t="shared" si="14"/>
        <v>4.6595920624595707E-2</v>
      </c>
      <c r="L46" s="52">
        <f t="shared" si="15"/>
        <v>0.11042432716834483</v>
      </c>
      <c r="N46" s="27">
        <f t="shared" si="16"/>
        <v>4.2930004814537863</v>
      </c>
      <c r="O46" s="152">
        <f t="shared" si="17"/>
        <v>4.0553430225161096</v>
      </c>
      <c r="P46" s="52">
        <f t="shared" si="8"/>
        <v>-5.5359290073313985E-2</v>
      </c>
    </row>
    <row r="47" spans="1:16" ht="20.100000000000001" customHeight="1" x14ac:dyDescent="0.25">
      <c r="A47" s="38" t="s">
        <v>188</v>
      </c>
      <c r="B47" s="19">
        <v>6723.9400000000005</v>
      </c>
      <c r="C47" s="140">
        <v>5507.7799999999988</v>
      </c>
      <c r="D47" s="247">
        <f t="shared" si="11"/>
        <v>3.6471705292539701E-2</v>
      </c>
      <c r="E47" s="215">
        <f t="shared" si="12"/>
        <v>2.9922403458229222E-2</v>
      </c>
      <c r="F47" s="52">
        <f t="shared" si="18"/>
        <v>-0.18087014458784606</v>
      </c>
      <c r="H47" s="19">
        <v>2116.36</v>
      </c>
      <c r="I47" s="140">
        <v>1701.1560000000004</v>
      </c>
      <c r="J47" s="247">
        <f t="shared" si="13"/>
        <v>4.3445183598578963E-2</v>
      </c>
      <c r="K47" s="215">
        <f t="shared" si="14"/>
        <v>3.4066606704790801E-2</v>
      </c>
      <c r="L47" s="52">
        <f t="shared" si="15"/>
        <v>-0.19618779413710319</v>
      </c>
      <c r="N47" s="27">
        <f t="shared" si="16"/>
        <v>3.1474998289693246</v>
      </c>
      <c r="O47" s="152">
        <f t="shared" si="17"/>
        <v>3.088641884752116</v>
      </c>
      <c r="P47" s="52">
        <f t="shared" si="8"/>
        <v>-1.8699903865120181E-2</v>
      </c>
    </row>
    <row r="48" spans="1:16" ht="20.100000000000001" customHeight="1" x14ac:dyDescent="0.25">
      <c r="A48" s="38" t="s">
        <v>190</v>
      </c>
      <c r="B48" s="19">
        <v>5873.62</v>
      </c>
      <c r="C48" s="140">
        <v>6658.89</v>
      </c>
      <c r="D48" s="247">
        <f t="shared" si="11"/>
        <v>3.1859436229408206E-2</v>
      </c>
      <c r="E48" s="215">
        <f t="shared" si="12"/>
        <v>3.6176098748310216E-2</v>
      </c>
      <c r="F48" s="52">
        <f t="shared" si="18"/>
        <v>0.13369438268052758</v>
      </c>
      <c r="H48" s="19">
        <v>1324.3909999999998</v>
      </c>
      <c r="I48" s="140">
        <v>1503.3960000000002</v>
      </c>
      <c r="J48" s="247">
        <f t="shared" si="13"/>
        <v>2.7187439826544438E-2</v>
      </c>
      <c r="K48" s="215">
        <f t="shared" si="14"/>
        <v>3.0106351359637601E-2</v>
      </c>
      <c r="L48" s="52">
        <f t="shared" si="15"/>
        <v>0.13516023591220444</v>
      </c>
      <c r="N48" s="27">
        <f t="shared" si="16"/>
        <v>2.2548121941834847</v>
      </c>
      <c r="O48" s="152">
        <f t="shared" si="17"/>
        <v>2.2577276392912333</v>
      </c>
      <c r="P48" s="52">
        <f t="shared" si="8"/>
        <v>1.2929879992973892E-3</v>
      </c>
    </row>
    <row r="49" spans="1:16" ht="20.100000000000001" customHeight="1" x14ac:dyDescent="0.25">
      <c r="A49" s="38" t="s">
        <v>183</v>
      </c>
      <c r="B49" s="19">
        <v>6352.4400000000014</v>
      </c>
      <c r="C49" s="140">
        <v>4709.3099999999995</v>
      </c>
      <c r="D49" s="247">
        <f t="shared" si="11"/>
        <v>3.4456631018203752E-2</v>
      </c>
      <c r="E49" s="215">
        <f t="shared" si="12"/>
        <v>2.5584513874895777E-2</v>
      </c>
      <c r="F49" s="52">
        <f t="shared" si="18"/>
        <v>-0.25866123883106357</v>
      </c>
      <c r="H49" s="19">
        <v>1858.4010000000001</v>
      </c>
      <c r="I49" s="140">
        <v>1439.509</v>
      </c>
      <c r="J49" s="247">
        <f t="shared" si="13"/>
        <v>3.8149734754381458E-2</v>
      </c>
      <c r="K49" s="215">
        <f t="shared" si="14"/>
        <v>2.8826978214230022E-2</v>
      </c>
      <c r="L49" s="52">
        <f t="shared" si="15"/>
        <v>-0.2254045278710031</v>
      </c>
      <c r="N49" s="27">
        <f t="shared" si="16"/>
        <v>2.9254916221168554</v>
      </c>
      <c r="O49" s="152">
        <f t="shared" si="17"/>
        <v>3.0567301791557577</v>
      </c>
      <c r="P49" s="52">
        <f t="shared" si="8"/>
        <v>4.4860342804174377E-2</v>
      </c>
    </row>
    <row r="50" spans="1:16" ht="20.100000000000001" customHeight="1" x14ac:dyDescent="0.25">
      <c r="A50" s="38" t="s">
        <v>179</v>
      </c>
      <c r="B50" s="19">
        <v>2953.2599999999998</v>
      </c>
      <c r="C50" s="140">
        <v>4332.22</v>
      </c>
      <c r="D50" s="247">
        <f t="shared" si="11"/>
        <v>1.601894549508856E-2</v>
      </c>
      <c r="E50" s="215">
        <f t="shared" si="12"/>
        <v>2.3535877378873128E-2</v>
      </c>
      <c r="F50" s="52">
        <f t="shared" si="18"/>
        <v>0.46692807270609449</v>
      </c>
      <c r="H50" s="19">
        <v>993.08200000000011</v>
      </c>
      <c r="I50" s="140">
        <v>1352.462</v>
      </c>
      <c r="J50" s="247">
        <f t="shared" si="13"/>
        <v>2.0386243275455969E-2</v>
      </c>
      <c r="K50" s="215">
        <f t="shared" si="14"/>
        <v>2.7083813029007781E-2</v>
      </c>
      <c r="L50" s="52">
        <f t="shared" si="15"/>
        <v>0.36188351012303099</v>
      </c>
      <c r="N50" s="27">
        <f t="shared" si="16"/>
        <v>3.3626636327312873</v>
      </c>
      <c r="O50" s="152">
        <f t="shared" si="17"/>
        <v>3.1218682338385402</v>
      </c>
      <c r="P50" s="52">
        <f t="shared" si="8"/>
        <v>-7.1608529782434316E-2</v>
      </c>
    </row>
    <row r="51" spans="1:16" ht="20.100000000000001" customHeight="1" x14ac:dyDescent="0.25">
      <c r="A51" s="38" t="s">
        <v>193</v>
      </c>
      <c r="B51" s="19">
        <v>3308.98</v>
      </c>
      <c r="C51" s="140">
        <v>2914.71</v>
      </c>
      <c r="D51" s="247">
        <f t="shared" si="11"/>
        <v>1.7948426574137786E-2</v>
      </c>
      <c r="E51" s="215">
        <f t="shared" si="12"/>
        <v>1.5834896924665713E-2</v>
      </c>
      <c r="F51" s="52">
        <f t="shared" si="18"/>
        <v>-0.11915152101251744</v>
      </c>
      <c r="H51" s="19">
        <v>556.69299999999998</v>
      </c>
      <c r="I51" s="140">
        <v>510.77100000000002</v>
      </c>
      <c r="J51" s="247">
        <f t="shared" si="13"/>
        <v>1.142793739866739E-2</v>
      </c>
      <c r="K51" s="215">
        <f t="shared" si="14"/>
        <v>1.0228476855275294E-2</v>
      </c>
      <c r="L51" s="52">
        <f t="shared" si="15"/>
        <v>-8.2490708523369205E-2</v>
      </c>
      <c r="N51" s="27">
        <f t="shared" si="16"/>
        <v>1.6823703981287284</v>
      </c>
      <c r="O51" s="152">
        <f t="shared" si="17"/>
        <v>1.75239046080056</v>
      </c>
      <c r="P51" s="52">
        <f t="shared" si="8"/>
        <v>4.1619885103609651E-2</v>
      </c>
    </row>
    <row r="52" spans="1:16" ht="20.100000000000001" customHeight="1" x14ac:dyDescent="0.25">
      <c r="A52" s="38" t="s">
        <v>194</v>
      </c>
      <c r="B52" s="19">
        <v>1993.9199999999996</v>
      </c>
      <c r="C52" s="140">
        <v>1694.34</v>
      </c>
      <c r="D52" s="247">
        <f t="shared" si="11"/>
        <v>1.0815334850831616E-2</v>
      </c>
      <c r="E52" s="215">
        <f t="shared" si="12"/>
        <v>9.2049292229203251E-3</v>
      </c>
      <c r="F52" s="52">
        <f t="shared" si="18"/>
        <v>-0.15024675012036579</v>
      </c>
      <c r="H52" s="19">
        <v>551.81400000000019</v>
      </c>
      <c r="I52" s="140">
        <v>465.90000000000003</v>
      </c>
      <c r="J52" s="247">
        <f t="shared" si="13"/>
        <v>1.1327780029043385E-2</v>
      </c>
      <c r="K52" s="215">
        <f t="shared" si="14"/>
        <v>9.3299098164789304E-3</v>
      </c>
      <c r="L52" s="52">
        <f t="shared" si="15"/>
        <v>-0.15569376637780144</v>
      </c>
      <c r="N52" s="27">
        <f t="shared" si="16"/>
        <v>2.7674831487722691</v>
      </c>
      <c r="O52" s="152">
        <f t="shared" si="17"/>
        <v>2.749743262863416</v>
      </c>
      <c r="P52" s="52">
        <f t="shared" si="8"/>
        <v>-6.4101152401679524E-3</v>
      </c>
    </row>
    <row r="53" spans="1:16" ht="20.100000000000001" customHeight="1" x14ac:dyDescent="0.25">
      <c r="A53" s="38" t="s">
        <v>196</v>
      </c>
      <c r="B53" s="19">
        <v>2326</v>
      </c>
      <c r="C53" s="140">
        <v>1359.7299999999998</v>
      </c>
      <c r="D53" s="247">
        <f t="shared" si="11"/>
        <v>1.2616588861656609E-2</v>
      </c>
      <c r="E53" s="215">
        <f t="shared" si="12"/>
        <v>7.3870760368529645E-3</v>
      </c>
      <c r="F53" s="52">
        <f t="shared" si="18"/>
        <v>-0.41542132416165101</v>
      </c>
      <c r="H53" s="19">
        <v>573.38300000000004</v>
      </c>
      <c r="I53" s="140">
        <v>375.96400000000006</v>
      </c>
      <c r="J53" s="247">
        <f t="shared" si="13"/>
        <v>1.1770554020726154E-2</v>
      </c>
      <c r="K53" s="215">
        <f t="shared" si="14"/>
        <v>7.5288907796580481E-3</v>
      </c>
      <c r="L53" s="52">
        <f t="shared" si="15"/>
        <v>-0.34430563863944341</v>
      </c>
      <c r="N53" s="27">
        <f t="shared" si="16"/>
        <v>2.4651031814273434</v>
      </c>
      <c r="O53" s="152">
        <f t="shared" si="17"/>
        <v>2.7649901083303314</v>
      </c>
      <c r="P53" s="52">
        <f t="shared" si="8"/>
        <v>0.12165289029782013</v>
      </c>
    </row>
    <row r="54" spans="1:16" ht="20.100000000000001" customHeight="1" x14ac:dyDescent="0.25">
      <c r="A54" s="38" t="s">
        <v>192</v>
      </c>
      <c r="B54" s="19">
        <v>790.31999999999994</v>
      </c>
      <c r="C54" s="140">
        <v>840.2299999999999</v>
      </c>
      <c r="D54" s="247">
        <f t="shared" si="11"/>
        <v>4.2868196513948624E-3</v>
      </c>
      <c r="E54" s="215">
        <f t="shared" si="12"/>
        <v>4.564761311764076E-3</v>
      </c>
      <c r="F54" s="52">
        <f>(C54-B54)/B54</f>
        <v>6.3151634780848231E-2</v>
      </c>
      <c r="H54" s="19">
        <v>264.86499999999995</v>
      </c>
      <c r="I54" s="140">
        <v>356.44400000000007</v>
      </c>
      <c r="J54" s="247">
        <f t="shared" si="13"/>
        <v>5.4372169923064201E-3</v>
      </c>
      <c r="K54" s="215">
        <f t="shared" si="14"/>
        <v>7.1379917892788495E-3</v>
      </c>
      <c r="L54" s="52">
        <f t="shared" si="15"/>
        <v>0.34575727257282063</v>
      </c>
      <c r="N54" s="27">
        <f t="shared" si="16"/>
        <v>3.3513640044538917</v>
      </c>
      <c r="O54" s="152">
        <f t="shared" si="17"/>
        <v>4.2422193923092504</v>
      </c>
      <c r="P54" s="52">
        <f t="shared" si="8"/>
        <v>0.26581874922313148</v>
      </c>
    </row>
    <row r="55" spans="1:16" ht="20.100000000000001" customHeight="1" x14ac:dyDescent="0.25">
      <c r="A55" s="38" t="s">
        <v>191</v>
      </c>
      <c r="B55" s="19">
        <v>236.92999999999995</v>
      </c>
      <c r="C55" s="140">
        <v>722.28999999999985</v>
      </c>
      <c r="D55" s="247">
        <f t="shared" si="11"/>
        <v>1.2851454853793206E-3</v>
      </c>
      <c r="E55" s="215">
        <f t="shared" si="12"/>
        <v>3.92402252701531E-3</v>
      </c>
      <c r="F55" s="52">
        <f>(C55-B55)/B55</f>
        <v>2.0485375427341408</v>
      </c>
      <c r="H55" s="19">
        <v>90.856999999999985</v>
      </c>
      <c r="I55" s="140">
        <v>256.39</v>
      </c>
      <c r="J55" s="247">
        <f t="shared" si="13"/>
        <v>1.8651359155418209E-3</v>
      </c>
      <c r="K55" s="215">
        <f t="shared" si="14"/>
        <v>5.1343541057030104E-3</v>
      </c>
      <c r="L55" s="52">
        <f t="shared" si="15"/>
        <v>1.8219069526838882</v>
      </c>
      <c r="N55" s="27">
        <f t="shared" ref="N55:N56" si="19">(H55/B55)*10</f>
        <v>3.8347613219094252</v>
      </c>
      <c r="O55" s="152">
        <f t="shared" ref="O55:O56" si="20">(I55/C55)*10</f>
        <v>3.5496822605878533</v>
      </c>
      <c r="P55" s="52">
        <f t="shared" ref="P55:P56" si="21">(O55-N55)/N55</f>
        <v>-7.4340757452832501E-2</v>
      </c>
    </row>
    <row r="56" spans="1:16" ht="20.100000000000001" customHeight="1" x14ac:dyDescent="0.25">
      <c r="A56" s="38" t="s">
        <v>195</v>
      </c>
      <c r="B56" s="19">
        <v>474.53000000000014</v>
      </c>
      <c r="C56" s="140">
        <v>489.75</v>
      </c>
      <c r="D56" s="247">
        <f t="shared" si="11"/>
        <v>2.5739251558563681E-3</v>
      </c>
      <c r="E56" s="215">
        <f t="shared" si="12"/>
        <v>2.6606903495905365E-3</v>
      </c>
      <c r="F56" s="52">
        <f t="shared" si="18"/>
        <v>3.207384148525879E-2</v>
      </c>
      <c r="H56" s="19">
        <v>145.636</v>
      </c>
      <c r="I56" s="140">
        <v>171.21099999999996</v>
      </c>
      <c r="J56" s="247">
        <f t="shared" si="13"/>
        <v>2.9896533475224658E-3</v>
      </c>
      <c r="K56" s="215">
        <f t="shared" si="14"/>
        <v>3.4285966722240255E-3</v>
      </c>
      <c r="L56" s="52">
        <f t="shared" si="15"/>
        <v>0.17560905270674806</v>
      </c>
      <c r="N56" s="27">
        <f t="shared" si="19"/>
        <v>3.0690578045645154</v>
      </c>
      <c r="O56" s="152">
        <f t="shared" si="20"/>
        <v>3.4958856559469109</v>
      </c>
      <c r="P56" s="52">
        <f t="shared" si="21"/>
        <v>0.13907455595902676</v>
      </c>
    </row>
    <row r="57" spans="1:16" ht="20.100000000000001" customHeight="1" x14ac:dyDescent="0.25">
      <c r="A57" s="38" t="s">
        <v>184</v>
      </c>
      <c r="B57" s="19">
        <v>349.66999999999996</v>
      </c>
      <c r="C57" s="140">
        <v>411.48</v>
      </c>
      <c r="D57" s="247">
        <f t="shared" si="11"/>
        <v>1.8966649300324444E-3</v>
      </c>
      <c r="E57" s="215">
        <f t="shared" si="12"/>
        <v>2.2354688413466339E-3</v>
      </c>
      <c r="F57" s="52">
        <f t="shared" ref="F57:F58" si="22">(C57-B57)/B57</f>
        <v>0.17676666571338709</v>
      </c>
      <c r="H57" s="19">
        <v>137.02900000000002</v>
      </c>
      <c r="I57" s="140">
        <v>137.92500000000001</v>
      </c>
      <c r="J57" s="247">
        <f t="shared" si="13"/>
        <v>2.8129666329592684E-3</v>
      </c>
      <c r="K57" s="215">
        <f t="shared" si="14"/>
        <v>2.7620257811501532E-3</v>
      </c>
      <c r="L57" s="52">
        <f t="shared" si="15"/>
        <v>6.5387618679256685E-3</v>
      </c>
      <c r="N57" s="27">
        <f t="shared" si="16"/>
        <v>3.918809162925045</v>
      </c>
      <c r="O57" s="152">
        <f t="shared" si="17"/>
        <v>3.3519247594050743</v>
      </c>
      <c r="P57" s="52">
        <f t="shared" ref="P57:P58" si="23">(O57-N57)/N57</f>
        <v>-0.14465731296209422</v>
      </c>
    </row>
    <row r="58" spans="1:16" ht="20.100000000000001" customHeight="1" x14ac:dyDescent="0.25">
      <c r="A58" s="38" t="s">
        <v>199</v>
      </c>
      <c r="B58" s="19">
        <v>7.2799999999999985</v>
      </c>
      <c r="C58" s="140">
        <v>404</v>
      </c>
      <c r="D58" s="247">
        <f t="shared" si="11"/>
        <v>3.9487861957377513E-5</v>
      </c>
      <c r="E58" s="215">
        <f t="shared" si="12"/>
        <v>2.194831855507048E-3</v>
      </c>
      <c r="F58" s="52">
        <f t="shared" si="22"/>
        <v>54.494505494505511</v>
      </c>
      <c r="H58" s="19">
        <v>4.0199999999999996</v>
      </c>
      <c r="I58" s="140">
        <v>105.43700000000001</v>
      </c>
      <c r="J58" s="247">
        <f t="shared" si="13"/>
        <v>8.2523596205885303E-5</v>
      </c>
      <c r="K58" s="215">
        <f t="shared" si="14"/>
        <v>2.1114352893755934E-3</v>
      </c>
      <c r="L58" s="52">
        <f t="shared" si="15"/>
        <v>25.228109452736327</v>
      </c>
      <c r="N58" s="27">
        <f t="shared" si="16"/>
        <v>5.5219780219780219</v>
      </c>
      <c r="O58" s="152">
        <f t="shared" si="17"/>
        <v>2.6098267326732678</v>
      </c>
      <c r="P58" s="52">
        <f t="shared" si="23"/>
        <v>-0.52737466134673161</v>
      </c>
    </row>
    <row r="59" spans="1:16" ht="20.100000000000001" customHeight="1" x14ac:dyDescent="0.25">
      <c r="A59" s="38" t="s">
        <v>198</v>
      </c>
      <c r="B59" s="19">
        <v>246.26999999999998</v>
      </c>
      <c r="C59" s="140">
        <v>307.24</v>
      </c>
      <c r="D59" s="247">
        <f t="shared" si="11"/>
        <v>1.3358071104729893E-3</v>
      </c>
      <c r="E59" s="215">
        <f t="shared" si="12"/>
        <v>1.6691587606088747E-3</v>
      </c>
      <c r="F59" s="52">
        <f t="shared" ref="F59:F60" si="24">(C59-B59)/B59</f>
        <v>0.24757380111260013</v>
      </c>
      <c r="H59" s="19">
        <v>71.093000000000004</v>
      </c>
      <c r="I59" s="140">
        <v>96.13</v>
      </c>
      <c r="J59" s="247">
        <f t="shared" si="13"/>
        <v>1.4594154291206478E-3</v>
      </c>
      <c r="K59" s="215">
        <f t="shared" si="14"/>
        <v>1.9250573742393634E-3</v>
      </c>
      <c r="L59" s="52">
        <f t="shared" si="15"/>
        <v>0.35217250643523257</v>
      </c>
      <c r="N59" s="27">
        <f t="shared" si="16"/>
        <v>2.8867909205343736</v>
      </c>
      <c r="O59" s="152">
        <f t="shared" si="17"/>
        <v>3.1288243718265845</v>
      </c>
      <c r="P59" s="52">
        <f t="shared" ref="P59" si="25">(O59-N59)/N59</f>
        <v>8.3841697564785225E-2</v>
      </c>
    </row>
    <row r="60" spans="1:16" ht="20.100000000000001" customHeight="1" x14ac:dyDescent="0.25">
      <c r="A60" s="38" t="s">
        <v>197</v>
      </c>
      <c r="B60" s="19">
        <v>258.91999999999996</v>
      </c>
      <c r="C60" s="140">
        <v>260.26</v>
      </c>
      <c r="D60" s="247">
        <f t="shared" si="11"/>
        <v>1.4044226947807948E-3</v>
      </c>
      <c r="E60" s="215">
        <f t="shared" si="12"/>
        <v>1.4139280661244165E-3</v>
      </c>
      <c r="F60" s="52">
        <f t="shared" si="24"/>
        <v>5.1753437355168859E-3</v>
      </c>
      <c r="H60" s="19">
        <v>107.21099999999998</v>
      </c>
      <c r="I60" s="140">
        <v>94.367999999999995</v>
      </c>
      <c r="J60" s="247">
        <f t="shared" si="13"/>
        <v>2.2008550429923304E-3</v>
      </c>
      <c r="K60" s="215">
        <f t="shared" si="14"/>
        <v>1.8897723321774705E-3</v>
      </c>
      <c r="L60" s="52">
        <f t="shared" si="15"/>
        <v>-0.11979181240730886</v>
      </c>
      <c r="N60" s="27">
        <f t="shared" ref="N60" si="26">(H60/B60)*10</f>
        <v>4.1406998300633404</v>
      </c>
      <c r="O60" s="152">
        <f t="shared" ref="O60" si="27">(I60/C60)*10</f>
        <v>3.6259125489894721</v>
      </c>
      <c r="P60" s="52">
        <f t="shared" ref="P60" si="28">(O60-N60)/N60</f>
        <v>-0.12432373806386095</v>
      </c>
    </row>
    <row r="61" spans="1:16" ht="20.100000000000001" customHeight="1" thickBot="1" x14ac:dyDescent="0.3">
      <c r="A61" s="8" t="s">
        <v>17</v>
      </c>
      <c r="B61" s="19">
        <f>B62-SUM(B39:B60)</f>
        <v>188.84999999991851</v>
      </c>
      <c r="C61" s="140">
        <f>C62-SUM(C39:C60)</f>
        <v>181.11999999996624</v>
      </c>
      <c r="D61" s="247">
        <f t="shared" si="11"/>
        <v>1.0243520234405944E-3</v>
      </c>
      <c r="E61" s="215">
        <f t="shared" si="12"/>
        <v>9.8398006353802572E-4</v>
      </c>
      <c r="F61" s="52">
        <f t="shared" si="18"/>
        <v>-4.0931956579060659E-2</v>
      </c>
      <c r="H61" s="19">
        <f>H62-SUM(H39:H60)</f>
        <v>80.094999999986612</v>
      </c>
      <c r="I61" s="140">
        <f>I62-SUM(I39:I60)</f>
        <v>78.864000000008673</v>
      </c>
      <c r="J61" s="247">
        <f t="shared" si="13"/>
        <v>1.6442108054998206E-3</v>
      </c>
      <c r="K61" s="215">
        <f t="shared" si="14"/>
        <v>1.5792960029338381E-3</v>
      </c>
      <c r="L61" s="52">
        <f t="shared" si="15"/>
        <v>-1.5369249016519697E-2</v>
      </c>
      <c r="N61" s="27">
        <f t="shared" si="16"/>
        <v>4.2411967169722624</v>
      </c>
      <c r="O61" s="152">
        <f t="shared" si="17"/>
        <v>4.3542402826868027</v>
      </c>
      <c r="P61" s="52">
        <f t="shared" si="8"/>
        <v>2.6653695468113237E-2</v>
      </c>
    </row>
    <row r="62" spans="1:16" ht="26.25" customHeight="1" thickBot="1" x14ac:dyDescent="0.3">
      <c r="A62" s="12" t="s">
        <v>18</v>
      </c>
      <c r="B62" s="17">
        <v>184360.44999999998</v>
      </c>
      <c r="C62" s="145">
        <v>184068.77</v>
      </c>
      <c r="D62" s="253">
        <f>SUM(D39:D61)</f>
        <v>0.99999999999999989</v>
      </c>
      <c r="E62" s="254">
        <f>SUM(E39:E61)</f>
        <v>0.99999999999999978</v>
      </c>
      <c r="F62" s="57">
        <f t="shared" si="18"/>
        <v>-1.5821180735889561E-3</v>
      </c>
      <c r="G62" s="1"/>
      <c r="H62" s="17">
        <v>48713.339999999989</v>
      </c>
      <c r="I62" s="145">
        <v>49936.174000000014</v>
      </c>
      <c r="J62" s="253">
        <f>SUM(J39:J61)</f>
        <v>0.99999999999999989</v>
      </c>
      <c r="K62" s="254">
        <f>SUM(K39:K61)</f>
        <v>0.99999999999999978</v>
      </c>
      <c r="L62" s="57">
        <f t="shared" si="15"/>
        <v>2.5102651552942678E-2</v>
      </c>
      <c r="M62" s="1"/>
      <c r="N62" s="29">
        <f t="shared" si="16"/>
        <v>2.6422879744543906</v>
      </c>
      <c r="O62" s="146">
        <f t="shared" si="17"/>
        <v>2.7129085504292778</v>
      </c>
      <c r="P62" s="57">
        <f t="shared" si="8"/>
        <v>2.6727054983274403E-2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B5</f>
        <v>jan-jul</v>
      </c>
      <c r="C66" s="370"/>
      <c r="D66" s="368" t="str">
        <f>B5</f>
        <v>jan-jul</v>
      </c>
      <c r="E66" s="370"/>
      <c r="F66" s="131" t="str">
        <f>F37</f>
        <v>2025/2024</v>
      </c>
      <c r="H66" s="371" t="str">
        <f>B5</f>
        <v>jan-jul</v>
      </c>
      <c r="I66" s="370"/>
      <c r="J66" s="368" t="str">
        <f>B5</f>
        <v>jan-jul</v>
      </c>
      <c r="K66" s="369"/>
      <c r="L66" s="131" t="str">
        <f>L37</f>
        <v>2025/2024</v>
      </c>
      <c r="N66" s="371" t="str">
        <f>B5</f>
        <v>jan-jul</v>
      </c>
      <c r="O66" s="369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166</v>
      </c>
      <c r="B68" s="39">
        <v>62397.950000000012</v>
      </c>
      <c r="C68" s="147">
        <v>65968.58</v>
      </c>
      <c r="D68" s="247">
        <f>B68/$B$96</f>
        <v>0.21334682796353518</v>
      </c>
      <c r="E68" s="246">
        <f>C68/$C$96</f>
        <v>0.2111963765515561</v>
      </c>
      <c r="F68" s="61">
        <f t="shared" ref="F68:F75" si="29">(C68-B68)/B68</f>
        <v>5.7223514554564522E-2</v>
      </c>
      <c r="H68" s="19">
        <v>21789.774999999998</v>
      </c>
      <c r="I68" s="147">
        <v>21698.348999999998</v>
      </c>
      <c r="J68" s="245">
        <f>H68/$H$96</f>
        <v>0.19267375547760829</v>
      </c>
      <c r="K68" s="246">
        <f>I68/$I$96</f>
        <v>0.19053188713837549</v>
      </c>
      <c r="L68" s="61">
        <f t="shared" ref="L68:L96" si="30">(I68-H68)/H68</f>
        <v>-4.1958212051294462E-3</v>
      </c>
      <c r="N68" s="41">
        <f t="shared" ref="N68:N96" si="31">(H68/B68)*10</f>
        <v>3.4920658451118975</v>
      </c>
      <c r="O68" s="149">
        <f t="shared" ref="O68:O96" si="32">(I68/C68)*10</f>
        <v>3.289194492287085</v>
      </c>
      <c r="P68" s="61">
        <f t="shared" si="8"/>
        <v>-5.8094939162956084E-2</v>
      </c>
    </row>
    <row r="69" spans="1:16" ht="20.100000000000001" customHeight="1" x14ac:dyDescent="0.25">
      <c r="A69" s="38" t="s">
        <v>167</v>
      </c>
      <c r="B69" s="19">
        <v>48167.46</v>
      </c>
      <c r="C69" s="140">
        <v>46504.469999999994</v>
      </c>
      <c r="D69" s="247">
        <f t="shared" ref="D69:D95" si="33">B69/$B$96</f>
        <v>0.16469090414124918</v>
      </c>
      <c r="E69" s="215">
        <f t="shared" ref="E69:E95" si="34">C69/$C$96</f>
        <v>0.14888262802459204</v>
      </c>
      <c r="F69" s="52">
        <f t="shared" si="29"/>
        <v>-3.4525175294690756E-2</v>
      </c>
      <c r="H69" s="19">
        <v>20500.211000000003</v>
      </c>
      <c r="I69" s="140">
        <v>21255.75299999999</v>
      </c>
      <c r="J69" s="214">
        <f t="shared" ref="J69:J96" si="35">H69/$H$96</f>
        <v>0.18127092369945888</v>
      </c>
      <c r="K69" s="215">
        <f t="shared" ref="K69:K96" si="36">I69/$I$96</f>
        <v>0.18664547849410962</v>
      </c>
      <c r="L69" s="52">
        <f t="shared" si="30"/>
        <v>3.685532797686749E-2</v>
      </c>
      <c r="N69" s="40">
        <f t="shared" si="31"/>
        <v>4.2560290702478403</v>
      </c>
      <c r="O69" s="143">
        <f t="shared" si="32"/>
        <v>4.5706903013839302</v>
      </c>
      <c r="P69" s="52">
        <f t="shared" si="8"/>
        <v>7.3933054953914196E-2</v>
      </c>
    </row>
    <row r="70" spans="1:16" ht="20.100000000000001" customHeight="1" x14ac:dyDescent="0.25">
      <c r="A70" s="38" t="s">
        <v>170</v>
      </c>
      <c r="B70" s="19">
        <v>33555.399999999987</v>
      </c>
      <c r="C70" s="140">
        <v>35933.389999999992</v>
      </c>
      <c r="D70" s="247">
        <f t="shared" si="33"/>
        <v>0.11473034211937418</v>
      </c>
      <c r="E70" s="215">
        <f t="shared" si="34"/>
        <v>0.11503964107176354</v>
      </c>
      <c r="F70" s="52">
        <f t="shared" si="29"/>
        <v>7.0867580180835457E-2</v>
      </c>
      <c r="H70" s="19">
        <v>14214.322</v>
      </c>
      <c r="I70" s="140">
        <v>14927.901</v>
      </c>
      <c r="J70" s="214">
        <f t="shared" si="35"/>
        <v>0.12568862236108397</v>
      </c>
      <c r="K70" s="215">
        <f t="shared" si="36"/>
        <v>0.13108099369886819</v>
      </c>
      <c r="L70" s="52">
        <f t="shared" si="30"/>
        <v>5.0201409536100257E-2</v>
      </c>
      <c r="N70" s="40">
        <f t="shared" si="31"/>
        <v>4.2360758626033386</v>
      </c>
      <c r="O70" s="143">
        <f t="shared" si="32"/>
        <v>4.1543258234193887</v>
      </c>
      <c r="P70" s="52">
        <f t="shared" si="8"/>
        <v>-1.929853048800435E-2</v>
      </c>
    </row>
    <row r="71" spans="1:16" ht="20.100000000000001" customHeight="1" x14ac:dyDescent="0.25">
      <c r="A71" s="38" t="s">
        <v>168</v>
      </c>
      <c r="B71" s="19">
        <v>32105.729999999996</v>
      </c>
      <c r="C71" s="140">
        <v>34804.480000000003</v>
      </c>
      <c r="D71" s="247">
        <f t="shared" si="33"/>
        <v>0.10977372902400973</v>
      </c>
      <c r="E71" s="215">
        <f t="shared" si="34"/>
        <v>0.11142547048551149</v>
      </c>
      <c r="F71" s="52">
        <f t="shared" si="29"/>
        <v>8.4058203940542933E-2</v>
      </c>
      <c r="H71" s="19">
        <v>11929.948</v>
      </c>
      <c r="I71" s="140">
        <v>12753.335000000001</v>
      </c>
      <c r="J71" s="214">
        <f t="shared" si="35"/>
        <v>0.10548928953202052</v>
      </c>
      <c r="K71" s="215">
        <f t="shared" si="36"/>
        <v>0.11198626148274665</v>
      </c>
      <c r="L71" s="52">
        <f t="shared" si="30"/>
        <v>6.9018490273385982E-2</v>
      </c>
      <c r="N71" s="40">
        <f t="shared" si="31"/>
        <v>3.7158314107793227</v>
      </c>
      <c r="O71" s="143">
        <f t="shared" si="32"/>
        <v>3.6642797134162035</v>
      </c>
      <c r="P71" s="52">
        <f t="shared" si="8"/>
        <v>-1.3873529679945085E-2</v>
      </c>
    </row>
    <row r="72" spans="1:16" ht="20.100000000000001" customHeight="1" x14ac:dyDescent="0.25">
      <c r="A72" s="38" t="s">
        <v>176</v>
      </c>
      <c r="B72" s="19">
        <v>53394.669999999991</v>
      </c>
      <c r="C72" s="140">
        <v>62484.439999999988</v>
      </c>
      <c r="D72" s="247">
        <f t="shared" si="33"/>
        <v>0.18256342515514898</v>
      </c>
      <c r="E72" s="215">
        <f t="shared" si="34"/>
        <v>0.20004200967874572</v>
      </c>
      <c r="F72" s="52">
        <f t="shared" si="29"/>
        <v>0.17023740384573963</v>
      </c>
      <c r="H72" s="19">
        <v>17779.902999999995</v>
      </c>
      <c r="I72" s="140">
        <v>12630.925999999994</v>
      </c>
      <c r="J72" s="214">
        <f t="shared" si="35"/>
        <v>0.15721689108940287</v>
      </c>
      <c r="K72" s="215">
        <f t="shared" si="36"/>
        <v>0.11091139547461291</v>
      </c>
      <c r="L72" s="52">
        <f t="shared" si="30"/>
        <v>-0.28959533693744011</v>
      </c>
      <c r="N72" s="40">
        <f t="shared" si="31"/>
        <v>3.3299022168317545</v>
      </c>
      <c r="O72" s="143">
        <f t="shared" si="32"/>
        <v>2.0214514205456586</v>
      </c>
      <c r="P72" s="52">
        <f t="shared" ref="P72:P75" si="37">(O72-N72)/N72</f>
        <v>-0.3929397054580856</v>
      </c>
    </row>
    <row r="73" spans="1:16" ht="20.100000000000001" customHeight="1" x14ac:dyDescent="0.25">
      <c r="A73" s="38" t="s">
        <v>177</v>
      </c>
      <c r="B73" s="19">
        <v>16241.080000000002</v>
      </c>
      <c r="C73" s="140">
        <v>15011.019999999999</v>
      </c>
      <c r="D73" s="247">
        <f t="shared" si="33"/>
        <v>5.5530396442543574E-2</v>
      </c>
      <c r="E73" s="215">
        <f t="shared" si="34"/>
        <v>4.8057318079954718E-2</v>
      </c>
      <c r="F73" s="52">
        <f t="shared" si="29"/>
        <v>-7.5737574102215058E-2</v>
      </c>
      <c r="H73" s="19">
        <v>7436.0360000000001</v>
      </c>
      <c r="I73" s="140">
        <v>7555.0999999999985</v>
      </c>
      <c r="J73" s="214">
        <f t="shared" si="35"/>
        <v>6.5752353201751407E-2</v>
      </c>
      <c r="K73" s="215">
        <f t="shared" si="36"/>
        <v>6.6340875083129164E-2</v>
      </c>
      <c r="L73" s="52">
        <f t="shared" si="30"/>
        <v>1.6011756801607536E-2</v>
      </c>
      <c r="N73" s="40">
        <f t="shared" si="31"/>
        <v>4.578535417595381</v>
      </c>
      <c r="O73" s="143">
        <f t="shared" si="32"/>
        <v>5.0330357297505426</v>
      </c>
      <c r="P73" s="52">
        <f t="shared" si="37"/>
        <v>9.9267619599164844E-2</v>
      </c>
    </row>
    <row r="74" spans="1:16" ht="20.100000000000001" customHeight="1" x14ac:dyDescent="0.25">
      <c r="A74" s="38" t="s">
        <v>169</v>
      </c>
      <c r="B74" s="19">
        <v>4794</v>
      </c>
      <c r="C74" s="140">
        <v>9312.2100000000028</v>
      </c>
      <c r="D74" s="247">
        <f t="shared" si="33"/>
        <v>1.6391318837512891E-2</v>
      </c>
      <c r="E74" s="215">
        <f t="shared" si="34"/>
        <v>2.9812753430302225E-2</v>
      </c>
      <c r="F74" s="52">
        <f t="shared" si="29"/>
        <v>0.94247183979975024</v>
      </c>
      <c r="H74" s="19">
        <v>2489.6850000000004</v>
      </c>
      <c r="I74" s="140">
        <v>5238.7150000000011</v>
      </c>
      <c r="J74" s="214">
        <f t="shared" si="35"/>
        <v>2.2014773392853727E-2</v>
      </c>
      <c r="K74" s="215">
        <f t="shared" si="36"/>
        <v>4.6000838825576776E-2</v>
      </c>
      <c r="L74" s="52">
        <f t="shared" si="30"/>
        <v>1.1041677963276479</v>
      </c>
      <c r="N74" s="40">
        <f t="shared" si="31"/>
        <v>5.193335419274093</v>
      </c>
      <c r="O74" s="143">
        <f t="shared" si="32"/>
        <v>5.6256409595573977</v>
      </c>
      <c r="P74" s="52">
        <f t="shared" si="37"/>
        <v>8.3242368416814275E-2</v>
      </c>
    </row>
    <row r="75" spans="1:16" ht="20.100000000000001" customHeight="1" x14ac:dyDescent="0.25">
      <c r="A75" s="38" t="s">
        <v>181</v>
      </c>
      <c r="B75" s="19">
        <v>6329.66</v>
      </c>
      <c r="C75" s="140">
        <v>6713.0300000000016</v>
      </c>
      <c r="D75" s="247">
        <f t="shared" si="33"/>
        <v>2.1641943094086742E-2</v>
      </c>
      <c r="E75" s="215">
        <f t="shared" si="34"/>
        <v>2.1491558734201843E-2</v>
      </c>
      <c r="F75" s="52">
        <f t="shared" si="29"/>
        <v>6.05672342590284E-2</v>
      </c>
      <c r="H75" s="19">
        <v>2953.1679999999997</v>
      </c>
      <c r="I75" s="140">
        <v>3357.9659999999999</v>
      </c>
      <c r="J75" s="214">
        <f t="shared" si="35"/>
        <v>2.6113072260557878E-2</v>
      </c>
      <c r="K75" s="215">
        <f t="shared" si="36"/>
        <v>2.948609587422998E-2</v>
      </c>
      <c r="L75" s="52">
        <f t="shared" si="30"/>
        <v>0.13707245913540994</v>
      </c>
      <c r="N75" s="40">
        <f t="shared" si="31"/>
        <v>4.6656028917824965</v>
      </c>
      <c r="O75" s="143">
        <f t="shared" si="32"/>
        <v>5.0021614680703044</v>
      </c>
      <c r="P75" s="52">
        <f t="shared" si="37"/>
        <v>7.2136138478606227E-2</v>
      </c>
    </row>
    <row r="76" spans="1:16" ht="20.100000000000001" customHeight="1" x14ac:dyDescent="0.25">
      <c r="A76" s="38" t="s">
        <v>180</v>
      </c>
      <c r="B76" s="19">
        <v>917.92</v>
      </c>
      <c r="C76" s="140">
        <v>960.73000000000013</v>
      </c>
      <c r="D76" s="247">
        <f t="shared" si="33"/>
        <v>3.138489651090912E-3</v>
      </c>
      <c r="E76" s="215">
        <f t="shared" si="34"/>
        <v>3.0757474974355443E-3</v>
      </c>
      <c r="F76" s="52">
        <f t="shared" ref="F76:F81" si="38">(C76-B76)/B76</f>
        <v>4.6638051246296164E-2</v>
      </c>
      <c r="H76" s="19">
        <v>1935.0010000000002</v>
      </c>
      <c r="I76" s="140">
        <v>2147.3159999999998</v>
      </c>
      <c r="J76" s="214">
        <f t="shared" si="35"/>
        <v>1.7110039434685653E-2</v>
      </c>
      <c r="K76" s="215">
        <f t="shared" si="36"/>
        <v>1.8855451618112876E-2</v>
      </c>
      <c r="L76" s="52">
        <f t="shared" si="30"/>
        <v>0.10972345750725689</v>
      </c>
      <c r="N76" s="40">
        <f t="shared" si="31"/>
        <v>21.080279327174484</v>
      </c>
      <c r="O76" s="143">
        <f t="shared" si="32"/>
        <v>22.350879019079237</v>
      </c>
      <c r="P76" s="52">
        <f t="shared" ref="P76:P81" si="39">(O76-N76)/N76</f>
        <v>6.0274329015499763E-2</v>
      </c>
    </row>
    <row r="77" spans="1:16" ht="20.100000000000001" customHeight="1" x14ac:dyDescent="0.25">
      <c r="A77" s="38" t="s">
        <v>187</v>
      </c>
      <c r="B77" s="19">
        <v>6587.16</v>
      </c>
      <c r="C77" s="140">
        <v>8311.1000000000022</v>
      </c>
      <c r="D77" s="247">
        <f t="shared" si="33"/>
        <v>2.2522369585671966E-2</v>
      </c>
      <c r="E77" s="215">
        <f t="shared" si="34"/>
        <v>2.6607730606868274E-2</v>
      </c>
      <c r="F77" s="52">
        <f t="shared" si="38"/>
        <v>0.26171217945214664</v>
      </c>
      <c r="H77" s="19">
        <v>1306.8070000000005</v>
      </c>
      <c r="I77" s="140">
        <v>1701.184</v>
      </c>
      <c r="J77" s="214">
        <f t="shared" si="35"/>
        <v>1.1555301161871886E-2</v>
      </c>
      <c r="K77" s="215">
        <f t="shared" si="36"/>
        <v>1.4937993572211886E-2</v>
      </c>
      <c r="L77" s="52">
        <f t="shared" si="30"/>
        <v>0.30178672137507634</v>
      </c>
      <c r="N77" s="40">
        <f t="shared" si="31"/>
        <v>1.983870135232787</v>
      </c>
      <c r="O77" s="143">
        <f t="shared" si="32"/>
        <v>2.0468818808581286</v>
      </c>
      <c r="P77" s="52">
        <f t="shared" si="39"/>
        <v>3.1762031448670319E-2</v>
      </c>
    </row>
    <row r="78" spans="1:16" ht="20.100000000000001" customHeight="1" x14ac:dyDescent="0.25">
      <c r="A78" s="38" t="s">
        <v>185</v>
      </c>
      <c r="B78" s="19">
        <v>4425.96</v>
      </c>
      <c r="C78" s="140">
        <v>4801.5399999999991</v>
      </c>
      <c r="D78" s="247">
        <f t="shared" si="33"/>
        <v>1.5132941493967158E-2</v>
      </c>
      <c r="E78" s="215">
        <f t="shared" si="34"/>
        <v>1.5371982387181267E-2</v>
      </c>
      <c r="F78" s="52">
        <f t="shared" si="38"/>
        <v>8.4858426194542882E-2</v>
      </c>
      <c r="H78" s="19">
        <v>1446.6120000000001</v>
      </c>
      <c r="I78" s="140">
        <v>1674.627</v>
      </c>
      <c r="J78" s="214">
        <f t="shared" si="35"/>
        <v>1.279151192515636E-2</v>
      </c>
      <c r="K78" s="215">
        <f t="shared" si="36"/>
        <v>1.4704798165191111E-2</v>
      </c>
      <c r="L78" s="52">
        <f t="shared" si="30"/>
        <v>0.15762001144743709</v>
      </c>
      <c r="N78" s="40">
        <f t="shared" si="31"/>
        <v>3.2684705690968743</v>
      </c>
      <c r="O78" s="143">
        <f t="shared" si="32"/>
        <v>3.4876872836631585</v>
      </c>
      <c r="P78" s="52">
        <f t="shared" si="39"/>
        <v>6.7070120391769961E-2</v>
      </c>
    </row>
    <row r="79" spans="1:16" ht="20.100000000000001" customHeight="1" x14ac:dyDescent="0.25">
      <c r="A79" s="38" t="s">
        <v>189</v>
      </c>
      <c r="B79" s="19">
        <v>2665.9</v>
      </c>
      <c r="C79" s="140">
        <v>2533.69</v>
      </c>
      <c r="D79" s="247">
        <f t="shared" si="33"/>
        <v>9.1150640152118517E-3</v>
      </c>
      <c r="E79" s="215">
        <f t="shared" si="34"/>
        <v>8.1115304786750324E-3</v>
      </c>
      <c r="F79" s="52">
        <f t="shared" si="38"/>
        <v>-4.9593007989797079E-2</v>
      </c>
      <c r="H79" s="19">
        <v>1441.4119999999998</v>
      </c>
      <c r="I79" s="140">
        <v>1520.029</v>
      </c>
      <c r="J79" s="214">
        <f t="shared" si="35"/>
        <v>1.2745531481187407E-2</v>
      </c>
      <c r="K79" s="215">
        <f t="shared" si="36"/>
        <v>1.3347282499468406E-2</v>
      </c>
      <c r="L79" s="52">
        <f t="shared" si="30"/>
        <v>5.4541657763359952E-2</v>
      </c>
      <c r="N79" s="40">
        <f t="shared" si="31"/>
        <v>5.4068494692223998</v>
      </c>
      <c r="O79" s="143">
        <f t="shared" si="32"/>
        <v>5.9992698396409985</v>
      </c>
      <c r="P79" s="52">
        <f t="shared" si="39"/>
        <v>0.10956849710554252</v>
      </c>
    </row>
    <row r="80" spans="1:16" ht="20.100000000000001" customHeight="1" x14ac:dyDescent="0.25">
      <c r="A80" s="38" t="s">
        <v>202</v>
      </c>
      <c r="B80" s="19">
        <v>1425.2099999999996</v>
      </c>
      <c r="C80" s="140">
        <v>1336.6599999999999</v>
      </c>
      <c r="D80" s="247">
        <f t="shared" si="33"/>
        <v>4.8729811264938963E-3</v>
      </c>
      <c r="E80" s="215">
        <f t="shared" si="34"/>
        <v>4.2792758110209881E-3</v>
      </c>
      <c r="F80" s="52">
        <f t="shared" si="38"/>
        <v>-6.2131194701131591E-2</v>
      </c>
      <c r="H80" s="19">
        <v>1219.1390000000001</v>
      </c>
      <c r="I80" s="140">
        <v>1035.3989999999999</v>
      </c>
      <c r="J80" s="214">
        <f t="shared" si="35"/>
        <v>1.0780106246127642E-2</v>
      </c>
      <c r="K80" s="215">
        <f t="shared" si="36"/>
        <v>9.0917758494522723E-3</v>
      </c>
      <c r="L80" s="52">
        <f t="shared" si="30"/>
        <v>-0.15071292116813606</v>
      </c>
      <c r="N80" s="40">
        <f t="shared" si="31"/>
        <v>8.5541007991804747</v>
      </c>
      <c r="O80" s="143">
        <f t="shared" si="32"/>
        <v>7.7461658162883609</v>
      </c>
      <c r="P80" s="52">
        <f t="shared" si="39"/>
        <v>-9.4450018986159012E-2</v>
      </c>
    </row>
    <row r="81" spans="1:16" ht="20.100000000000001" customHeight="1" x14ac:dyDescent="0.25">
      <c r="A81" s="38" t="s">
        <v>209</v>
      </c>
      <c r="B81" s="19">
        <v>860.67999999999984</v>
      </c>
      <c r="C81" s="140">
        <v>1498.7700000000002</v>
      </c>
      <c r="D81" s="247">
        <f t="shared" si="33"/>
        <v>2.9427785350585297E-3</v>
      </c>
      <c r="E81" s="215">
        <f t="shared" si="34"/>
        <v>4.7982659818382595E-3</v>
      </c>
      <c r="F81" s="52">
        <f t="shared" si="38"/>
        <v>0.74137890969930809</v>
      </c>
      <c r="H81" s="19">
        <v>308.70699999999994</v>
      </c>
      <c r="I81" s="140">
        <v>581.37700000000007</v>
      </c>
      <c r="J81" s="214">
        <f t="shared" si="35"/>
        <v>2.7297086377544521E-3</v>
      </c>
      <c r="K81" s="215">
        <f t="shared" si="36"/>
        <v>5.1050361918709743E-3</v>
      </c>
      <c r="L81" s="52">
        <f t="shared" si="30"/>
        <v>0.8832647137900993</v>
      </c>
      <c r="N81" s="40">
        <f t="shared" si="31"/>
        <v>3.5867802202909327</v>
      </c>
      <c r="O81" s="143">
        <f t="shared" si="32"/>
        <v>3.8790274691914033</v>
      </c>
      <c r="P81" s="52">
        <f t="shared" si="39"/>
        <v>8.1478995352763955E-2</v>
      </c>
    </row>
    <row r="82" spans="1:16" ht="20.100000000000001" customHeight="1" x14ac:dyDescent="0.25">
      <c r="A82" s="38" t="s">
        <v>211</v>
      </c>
      <c r="B82" s="19">
        <v>3297</v>
      </c>
      <c r="C82" s="140">
        <v>2066.96</v>
      </c>
      <c r="D82" s="247">
        <f t="shared" si="33"/>
        <v>1.1272878224297038E-2</v>
      </c>
      <c r="E82" s="215">
        <f t="shared" si="34"/>
        <v>6.6173087623987723E-3</v>
      </c>
      <c r="F82" s="52">
        <f t="shared" ref="F82:F93" si="40">(C82-B82)/B82</f>
        <v>-0.37307855626326963</v>
      </c>
      <c r="H82" s="19">
        <v>1008.1120000000001</v>
      </c>
      <c r="I82" s="140">
        <v>570.25699999999995</v>
      </c>
      <c r="J82" s="214">
        <f t="shared" si="35"/>
        <v>8.9141225635438037E-3</v>
      </c>
      <c r="K82" s="215">
        <f t="shared" si="36"/>
        <v>5.0073921460046843E-3</v>
      </c>
      <c r="L82" s="52">
        <f t="shared" si="30"/>
        <v>-0.4343317012395449</v>
      </c>
      <c r="N82" s="40">
        <f t="shared" si="31"/>
        <v>3.0576645435244165</v>
      </c>
      <c r="O82" s="143">
        <f t="shared" si="32"/>
        <v>2.7589164763710956</v>
      </c>
      <c r="P82" s="52">
        <f t="shared" ref="P82:P87" si="41">(O82-N82)/N82</f>
        <v>-9.7704657558336669E-2</v>
      </c>
    </row>
    <row r="83" spans="1:16" ht="20.100000000000001" customHeight="1" x14ac:dyDescent="0.25">
      <c r="A83" s="38" t="s">
        <v>203</v>
      </c>
      <c r="B83" s="19">
        <v>1251.8100000000002</v>
      </c>
      <c r="C83" s="140">
        <v>1299.6799999999998</v>
      </c>
      <c r="D83" s="247">
        <f t="shared" si="33"/>
        <v>4.2801036366264108E-3</v>
      </c>
      <c r="E83" s="215">
        <f t="shared" si="34"/>
        <v>4.1608854802775257E-3</v>
      </c>
      <c r="F83" s="52">
        <f t="shared" si="40"/>
        <v>3.8240627571276518E-2</v>
      </c>
      <c r="H83" s="19">
        <v>467.61</v>
      </c>
      <c r="I83" s="140">
        <v>466.40500000000009</v>
      </c>
      <c r="J83" s="214">
        <f t="shared" si="35"/>
        <v>4.1347914239079761E-3</v>
      </c>
      <c r="K83" s="215">
        <f t="shared" si="36"/>
        <v>4.0954740298800637E-3</v>
      </c>
      <c r="L83" s="52">
        <f t="shared" si="30"/>
        <v>-2.5769337695941644E-3</v>
      </c>
      <c r="N83" s="40">
        <f t="shared" si="31"/>
        <v>3.7354710379370664</v>
      </c>
      <c r="O83" s="143">
        <f t="shared" si="32"/>
        <v>3.5886141203988684</v>
      </c>
      <c r="P83" s="52">
        <f t="shared" si="41"/>
        <v>-3.9314163072537295E-2</v>
      </c>
    </row>
    <row r="84" spans="1:16" ht="20.100000000000001" customHeight="1" x14ac:dyDescent="0.25">
      <c r="A84" s="38" t="s">
        <v>208</v>
      </c>
      <c r="B84" s="19">
        <v>974.94</v>
      </c>
      <c r="C84" s="140">
        <v>1127.5500000000002</v>
      </c>
      <c r="D84" s="247">
        <f t="shared" si="33"/>
        <v>3.3334485580819393E-3</v>
      </c>
      <c r="E84" s="215">
        <f t="shared" si="34"/>
        <v>3.6098165881501029E-3</v>
      </c>
      <c r="F84" s="52">
        <f t="shared" si="40"/>
        <v>0.15653270970521274</v>
      </c>
      <c r="H84" s="19">
        <v>405.92099999999999</v>
      </c>
      <c r="I84" s="140">
        <v>457.95499999999993</v>
      </c>
      <c r="J84" s="214">
        <f t="shared" si="35"/>
        <v>3.5893130377540037E-3</v>
      </c>
      <c r="K84" s="215">
        <f t="shared" si="36"/>
        <v>4.0212750921489347E-3</v>
      </c>
      <c r="L84" s="52">
        <f t="shared" si="30"/>
        <v>0.12818750446515439</v>
      </c>
      <c r="N84" s="40">
        <f t="shared" si="31"/>
        <v>4.163548526063142</v>
      </c>
      <c r="O84" s="143">
        <f t="shared" si="32"/>
        <v>4.0615050330362283</v>
      </c>
      <c r="P84" s="52">
        <f t="shared" si="41"/>
        <v>-2.4508779563427164E-2</v>
      </c>
    </row>
    <row r="85" spans="1:16" ht="20.100000000000001" customHeight="1" x14ac:dyDescent="0.25">
      <c r="A85" s="38" t="s">
        <v>213</v>
      </c>
      <c r="B85" s="19">
        <v>148.82</v>
      </c>
      <c r="C85" s="140">
        <v>196.95000000000005</v>
      </c>
      <c r="D85" s="247">
        <f t="shared" si="33"/>
        <v>5.0883522515616771E-4</v>
      </c>
      <c r="E85" s="215">
        <f t="shared" si="34"/>
        <v>6.3052935748850408E-4</v>
      </c>
      <c r="F85" s="52">
        <f t="shared" si="40"/>
        <v>0.32341083187743619</v>
      </c>
      <c r="H85" s="19">
        <v>224.518</v>
      </c>
      <c r="I85" s="140">
        <v>337.97600000000006</v>
      </c>
      <c r="J85" s="214">
        <f t="shared" si="35"/>
        <v>1.9852764075040546E-3</v>
      </c>
      <c r="K85" s="215">
        <f t="shared" si="36"/>
        <v>2.9677467667000661E-3</v>
      </c>
      <c r="L85" s="52">
        <f t="shared" si="30"/>
        <v>0.50534032906047643</v>
      </c>
      <c r="N85" s="40">
        <f t="shared" si="31"/>
        <v>15.086547507055503</v>
      </c>
      <c r="O85" s="143">
        <f t="shared" si="32"/>
        <v>17.160497588220359</v>
      </c>
      <c r="P85" s="52">
        <f t="shared" si="41"/>
        <v>0.13747015877522242</v>
      </c>
    </row>
    <row r="86" spans="1:16" ht="20.100000000000001" customHeight="1" x14ac:dyDescent="0.25">
      <c r="A86" s="38" t="s">
        <v>210</v>
      </c>
      <c r="B86" s="19">
        <v>1379.1200000000003</v>
      </c>
      <c r="C86" s="140">
        <v>1694.9499999999998</v>
      </c>
      <c r="D86" s="247">
        <f t="shared" si="33"/>
        <v>4.7153933323301591E-3</v>
      </c>
      <c r="E86" s="215">
        <f t="shared" si="34"/>
        <v>5.426330208048437E-3</v>
      </c>
      <c r="F86" s="52">
        <f t="shared" si="40"/>
        <v>0.22900835315273463</v>
      </c>
      <c r="H86" s="19">
        <v>293.983</v>
      </c>
      <c r="I86" s="140">
        <v>335.99700000000007</v>
      </c>
      <c r="J86" s="214">
        <f t="shared" si="35"/>
        <v>2.5995132421777522E-3</v>
      </c>
      <c r="K86" s="215">
        <f t="shared" si="36"/>
        <v>2.9503692876740426E-3</v>
      </c>
      <c r="L86" s="52">
        <f t="shared" si="30"/>
        <v>0.14291302558311217</v>
      </c>
      <c r="N86" s="40">
        <f t="shared" si="31"/>
        <v>2.1316709205870406</v>
      </c>
      <c r="O86" s="143">
        <f t="shared" si="32"/>
        <v>1.9823416619959298</v>
      </c>
      <c r="P86" s="52">
        <f t="shared" si="41"/>
        <v>-7.0052678933194348E-2</v>
      </c>
    </row>
    <row r="87" spans="1:16" ht="20.100000000000001" customHeight="1" x14ac:dyDescent="0.25">
      <c r="A87" s="38" t="s">
        <v>204</v>
      </c>
      <c r="B87" s="19">
        <v>586.99</v>
      </c>
      <c r="C87" s="140">
        <v>775.2600000000001</v>
      </c>
      <c r="D87" s="247">
        <f t="shared" si="33"/>
        <v>2.0069962962936359E-3</v>
      </c>
      <c r="E87" s="215">
        <f t="shared" si="34"/>
        <v>2.4819710062784343E-3</v>
      </c>
      <c r="F87" s="52">
        <f t="shared" si="40"/>
        <v>0.32073800235097716</v>
      </c>
      <c r="H87" s="19">
        <v>247.72099999999995</v>
      </c>
      <c r="I87" s="140">
        <v>320.07499999999999</v>
      </c>
      <c r="J87" s="214">
        <f t="shared" si="35"/>
        <v>2.1904464539293589E-3</v>
      </c>
      <c r="K87" s="215">
        <f t="shared" si="36"/>
        <v>2.8105591709219691E-3</v>
      </c>
      <c r="L87" s="52">
        <f t="shared" si="30"/>
        <v>0.29207858841196371</v>
      </c>
      <c r="N87" s="40">
        <f t="shared" si="31"/>
        <v>4.2201911446532296</v>
      </c>
      <c r="O87" s="143">
        <f t="shared" si="32"/>
        <v>4.1286149162861481</v>
      </c>
      <c r="P87" s="52">
        <f t="shared" si="41"/>
        <v>-2.1699545169441923E-2</v>
      </c>
    </row>
    <row r="88" spans="1:16" ht="20.100000000000001" customHeight="1" x14ac:dyDescent="0.25">
      <c r="A88" s="38" t="s">
        <v>206</v>
      </c>
      <c r="B88" s="19">
        <v>2454.7600000000002</v>
      </c>
      <c r="C88" s="140">
        <v>1769.6299999999999</v>
      </c>
      <c r="D88" s="247">
        <f t="shared" si="33"/>
        <v>8.3931484834320284E-3</v>
      </c>
      <c r="E88" s="215">
        <f t="shared" si="34"/>
        <v>5.6654159273540556E-3</v>
      </c>
      <c r="F88" s="52">
        <f t="shared" si="40"/>
        <v>-0.27910264139875191</v>
      </c>
      <c r="H88" s="19">
        <v>225.44200000000001</v>
      </c>
      <c r="I88" s="140">
        <v>285.03500000000003</v>
      </c>
      <c r="J88" s="214">
        <f t="shared" si="35"/>
        <v>1.9934467787016148E-3</v>
      </c>
      <c r="K88" s="215">
        <f t="shared" si="36"/>
        <v>2.5028750551706431E-3</v>
      </c>
      <c r="L88" s="52">
        <f t="shared" si="30"/>
        <v>0.26433849948101956</v>
      </c>
      <c r="N88" s="40">
        <f t="shared" ref="N88:N93" si="42">(H88/B88)*10</f>
        <v>0.91838713356906576</v>
      </c>
      <c r="O88" s="143">
        <f t="shared" ref="O88:O93" si="43">(I88/C88)*10</f>
        <v>1.610703932460458</v>
      </c>
      <c r="P88" s="52">
        <f t="shared" ref="P88:P93" si="44">(O88-N88)/N88</f>
        <v>0.75383982809176375</v>
      </c>
    </row>
    <row r="89" spans="1:16" ht="20.100000000000001" customHeight="1" x14ac:dyDescent="0.25">
      <c r="A89" s="38" t="s">
        <v>201</v>
      </c>
      <c r="B89" s="19">
        <v>655.19999999999993</v>
      </c>
      <c r="C89" s="140">
        <v>681.96</v>
      </c>
      <c r="D89" s="247">
        <f t="shared" si="33"/>
        <v>2.2402152904335512E-3</v>
      </c>
      <c r="E89" s="215">
        <f t="shared" si="34"/>
        <v>2.1832739306060431E-3</v>
      </c>
      <c r="F89" s="52">
        <f t="shared" si="40"/>
        <v>4.084249084249101E-2</v>
      </c>
      <c r="H89" s="19">
        <v>238.54100000000003</v>
      </c>
      <c r="I89" s="140">
        <v>244.26100000000005</v>
      </c>
      <c r="J89" s="214">
        <f t="shared" si="35"/>
        <v>2.1092732855380182E-3</v>
      </c>
      <c r="K89" s="215">
        <f t="shared" si="36"/>
        <v>2.1448410330346676E-3</v>
      </c>
      <c r="L89" s="52">
        <f t="shared" ref="L89" si="45">(I89-H89)/H89</f>
        <v>2.3979106317153137E-2</v>
      </c>
      <c r="N89" s="40">
        <f t="shared" ref="N89" si="46">(H89/B89)*10</f>
        <v>3.6407356532356538</v>
      </c>
      <c r="O89" s="143">
        <f t="shared" ref="O89" si="47">(I89/C89)*10</f>
        <v>3.5817496627368177</v>
      </c>
      <c r="P89" s="52">
        <f t="shared" ref="P89" si="48">(O89-N89)/N89</f>
        <v>-1.6201668046515034E-2</v>
      </c>
    </row>
    <row r="90" spans="1:16" ht="20.100000000000001" customHeight="1" x14ac:dyDescent="0.25">
      <c r="A90" s="38" t="s">
        <v>221</v>
      </c>
      <c r="B90" s="19">
        <v>992.25</v>
      </c>
      <c r="C90" s="140">
        <v>814.45999999999992</v>
      </c>
      <c r="D90" s="247">
        <f t="shared" si="33"/>
        <v>3.3926337331085035E-3</v>
      </c>
      <c r="E90" s="215">
        <f t="shared" si="34"/>
        <v>2.6074685986295348E-3</v>
      </c>
      <c r="F90" s="52">
        <f t="shared" si="40"/>
        <v>-0.17917863441672974</v>
      </c>
      <c r="H90" s="19">
        <v>316.149</v>
      </c>
      <c r="I90" s="140">
        <v>243.59300000000002</v>
      </c>
      <c r="J90" s="214">
        <f t="shared" si="35"/>
        <v>2.7955137269884793E-3</v>
      </c>
      <c r="K90" s="215">
        <f t="shared" si="36"/>
        <v>2.1389753655311891E-3</v>
      </c>
      <c r="L90" s="52">
        <f t="shared" si="30"/>
        <v>-0.22949938162069144</v>
      </c>
      <c r="N90" s="40">
        <f t="shared" si="42"/>
        <v>3.1861829176114891</v>
      </c>
      <c r="O90" s="143">
        <f t="shared" si="43"/>
        <v>2.9908528350072445</v>
      </c>
      <c r="P90" s="52">
        <f t="shared" si="44"/>
        <v>-6.1305357430851172E-2</v>
      </c>
    </row>
    <row r="91" spans="1:16" ht="20.100000000000001" customHeight="1" x14ac:dyDescent="0.25">
      <c r="A91" s="38" t="s">
        <v>222</v>
      </c>
      <c r="B91" s="19">
        <v>481.88999999999987</v>
      </c>
      <c r="C91" s="140">
        <v>631.49</v>
      </c>
      <c r="D91" s="247">
        <f t="shared" si="33"/>
        <v>1.6476455224466175E-3</v>
      </c>
      <c r="E91" s="215">
        <f t="shared" si="34"/>
        <v>2.0216957804540005E-3</v>
      </c>
      <c r="F91" s="52">
        <f t="shared" si="40"/>
        <v>0.31044429226587017</v>
      </c>
      <c r="H91" s="19">
        <v>133.69400000000005</v>
      </c>
      <c r="I91" s="140">
        <v>170.49599999999998</v>
      </c>
      <c r="J91" s="214">
        <f t="shared" si="35"/>
        <v>1.182174899227889E-3</v>
      </c>
      <c r="K91" s="215">
        <f t="shared" si="36"/>
        <v>1.4971150399297416E-3</v>
      </c>
      <c r="L91" s="52">
        <f t="shared" si="30"/>
        <v>0.27527039358535105</v>
      </c>
      <c r="N91" s="40">
        <f t="shared" si="42"/>
        <v>2.7743675942642527</v>
      </c>
      <c r="O91" s="143">
        <f t="shared" si="43"/>
        <v>2.6999002359498956</v>
      </c>
      <c r="P91" s="52">
        <f t="shared" si="44"/>
        <v>-2.6841201024807051E-2</v>
      </c>
    </row>
    <row r="92" spans="1:16" ht="20.100000000000001" customHeight="1" x14ac:dyDescent="0.25">
      <c r="A92" s="38" t="s">
        <v>223</v>
      </c>
      <c r="B92" s="19">
        <v>233.00000000000003</v>
      </c>
      <c r="C92" s="140">
        <v>205.56</v>
      </c>
      <c r="D92" s="247">
        <f t="shared" si="33"/>
        <v>7.9665775743439796E-4</v>
      </c>
      <c r="E92" s="215">
        <f t="shared" si="34"/>
        <v>6.5809400723704941E-4</v>
      </c>
      <c r="F92" s="52">
        <f t="shared" si="40"/>
        <v>-0.11776824034334774</v>
      </c>
      <c r="H92" s="19">
        <v>259.85899999999998</v>
      </c>
      <c r="I92" s="140">
        <v>163.61599999999999</v>
      </c>
      <c r="J92" s="214">
        <f t="shared" si="35"/>
        <v>2.2977754210245778E-3</v>
      </c>
      <c r="K92" s="215">
        <f t="shared" si="36"/>
        <v>1.4367021770196639E-3</v>
      </c>
      <c r="L92" s="52">
        <f t="shared" si="30"/>
        <v>-0.37036623707472133</v>
      </c>
      <c r="N92" s="40">
        <f t="shared" si="42"/>
        <v>11.152746781115878</v>
      </c>
      <c r="O92" s="143">
        <f t="shared" si="43"/>
        <v>7.9595251994551468</v>
      </c>
      <c r="P92" s="52">
        <f t="shared" si="44"/>
        <v>-0.28631705214248904</v>
      </c>
    </row>
    <row r="93" spans="1:16" ht="20.100000000000001" customHeight="1" x14ac:dyDescent="0.25">
      <c r="A93" s="38" t="s">
        <v>216</v>
      </c>
      <c r="B93" s="19">
        <v>2.0299999999999998</v>
      </c>
      <c r="C93" s="140">
        <v>246.38</v>
      </c>
      <c r="D93" s="247">
        <f t="shared" si="33"/>
        <v>6.9408379724971141E-6</v>
      </c>
      <c r="E93" s="215">
        <f t="shared" si="34"/>
        <v>7.8877797968021125E-4</v>
      </c>
      <c r="F93" s="52">
        <f t="shared" si="40"/>
        <v>120.36945812807883</v>
      </c>
      <c r="H93" s="19">
        <v>0.85699999999999998</v>
      </c>
      <c r="I93" s="140">
        <v>131.02199999999999</v>
      </c>
      <c r="J93" s="214">
        <f t="shared" si="35"/>
        <v>7.5779308618060678E-6</v>
      </c>
      <c r="K93" s="215">
        <f t="shared" si="36"/>
        <v>1.1504962389831703E-3</v>
      </c>
      <c r="L93" s="52">
        <f t="shared" si="30"/>
        <v>151.88448074679113</v>
      </c>
      <c r="N93" s="40">
        <f t="shared" si="42"/>
        <v>4.2216748768472909</v>
      </c>
      <c r="O93" s="143">
        <f t="shared" si="43"/>
        <v>5.3178829450442402</v>
      </c>
      <c r="P93" s="52">
        <f t="shared" si="44"/>
        <v>0.25966188779927735</v>
      </c>
    </row>
    <row r="94" spans="1:16" ht="20.100000000000001" customHeight="1" x14ac:dyDescent="0.25">
      <c r="A94" s="38" t="s">
        <v>186</v>
      </c>
      <c r="B94" s="19">
        <v>612.18999999999994</v>
      </c>
      <c r="C94" s="140">
        <v>324.49</v>
      </c>
      <c r="D94" s="247">
        <f t="shared" si="33"/>
        <v>2.0931584228487724E-3</v>
      </c>
      <c r="E94" s="215">
        <f t="shared" si="34"/>
        <v>1.0388447383165506E-3</v>
      </c>
      <c r="F94" s="52">
        <f t="shared" ref="F94" si="49">(C94-B94)/B94</f>
        <v>-0.46995213904180066</v>
      </c>
      <c r="H94" s="19">
        <v>205.90199999999996</v>
      </c>
      <c r="I94" s="140">
        <v>130.03800000000004</v>
      </c>
      <c r="J94" s="214">
        <f t="shared" si="35"/>
        <v>1.8206664180952074E-3</v>
      </c>
      <c r="K94" s="215">
        <f t="shared" si="36"/>
        <v>1.1418557946367295E-3</v>
      </c>
      <c r="L94" s="52">
        <f t="shared" si="30"/>
        <v>-0.36844712533146806</v>
      </c>
      <c r="N94" s="40">
        <f t="shared" si="31"/>
        <v>3.3633675819598485</v>
      </c>
      <c r="O94" s="143">
        <f t="shared" si="32"/>
        <v>4.007457856944745</v>
      </c>
      <c r="P94" s="52">
        <f t="shared" ref="P94" si="50">(O94-N94)/N94</f>
        <v>0.19150160049101214</v>
      </c>
    </row>
    <row r="95" spans="1:16" ht="20.100000000000001" customHeight="1" thickBot="1" x14ac:dyDescent="0.3">
      <c r="A95" s="8" t="s">
        <v>17</v>
      </c>
      <c r="B95" s="19">
        <f>B96-SUM(B68:B94)</f>
        <v>5533.1100000000442</v>
      </c>
      <c r="C95" s="140">
        <f>C96-SUM(C68:C94)</f>
        <v>4347.1599999999162</v>
      </c>
      <c r="D95" s="247">
        <f t="shared" si="33"/>
        <v>1.8918433494583161E-2</v>
      </c>
      <c r="E95" s="215">
        <f t="shared" si="34"/>
        <v>1.3917298815433724E-2</v>
      </c>
      <c r="F95" s="52">
        <f>(C95-B95)/B95</f>
        <v>-0.21433696420279347</v>
      </c>
      <c r="H95" s="196">
        <f>H96-SUM(H68:H94)</f>
        <v>2312.5219999999972</v>
      </c>
      <c r="I95" s="119">
        <f>I96-SUM(I68:I94)</f>
        <v>1948.329000000027</v>
      </c>
      <c r="J95" s="214">
        <f t="shared" si="35"/>
        <v>2.0448228509224588E-2</v>
      </c>
      <c r="K95" s="215">
        <f t="shared" si="36"/>
        <v>1.7108158834408516E-2</v>
      </c>
      <c r="L95" s="52">
        <f t="shared" si="30"/>
        <v>-0.15748736660666174</v>
      </c>
      <c r="N95" s="40">
        <f t="shared" si="31"/>
        <v>4.1794253141542077</v>
      </c>
      <c r="O95" s="143">
        <f t="shared" si="32"/>
        <v>4.4818433183965265</v>
      </c>
      <c r="P95" s="52">
        <f>(O95-N95)/N95</f>
        <v>7.2358753060651176E-2</v>
      </c>
    </row>
    <row r="96" spans="1:16" ht="26.25" customHeight="1" thickBot="1" x14ac:dyDescent="0.3">
      <c r="A96" s="12" t="s">
        <v>18</v>
      </c>
      <c r="B96" s="17">
        <v>292471.89000000013</v>
      </c>
      <c r="C96" s="145">
        <v>312356.58999999991</v>
      </c>
      <c r="D96" s="243">
        <f>SUM(D68:D95)</f>
        <v>0.99999999999999956</v>
      </c>
      <c r="E96" s="244">
        <f>SUM(E68:E95)</f>
        <v>0.99999999999999989</v>
      </c>
      <c r="F96" s="57">
        <f>(C96-B96)/B96</f>
        <v>6.7988414202813707E-2</v>
      </c>
      <c r="G96" s="1"/>
      <c r="H96" s="17">
        <v>113091.55699999999</v>
      </c>
      <c r="I96" s="145">
        <v>113883.03199999996</v>
      </c>
      <c r="J96" s="255">
        <f t="shared" si="35"/>
        <v>1</v>
      </c>
      <c r="K96" s="244">
        <f t="shared" si="36"/>
        <v>1</v>
      </c>
      <c r="L96" s="57">
        <f t="shared" si="30"/>
        <v>6.9985330558317172E-3</v>
      </c>
      <c r="M96" s="1"/>
      <c r="N96" s="37">
        <f t="shared" si="31"/>
        <v>3.866749621647398</v>
      </c>
      <c r="O96" s="150">
        <f t="shared" si="32"/>
        <v>3.6459301851131105</v>
      </c>
      <c r="P96" s="57">
        <f>(O96-N96)/N96</f>
        <v>-5.7107249794003757E-2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6"/>
  <sheetViews>
    <sheetView showGridLines="0" topLeftCell="A83" workbookViewId="0">
      <selection activeCell="C91" sqref="C91"/>
    </sheetView>
  </sheetViews>
  <sheetFormatPr defaultRowHeight="15" x14ac:dyDescent="0.25"/>
  <cols>
    <col min="1" max="1" width="32.5703125" customWidth="1"/>
    <col min="4" max="4" width="9.140625" customWidth="1"/>
    <col min="6" max="6" width="10.85546875" customWidth="1"/>
    <col min="7" max="7" width="2" customWidth="1"/>
    <col min="10" max="10" width="9.1406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135</v>
      </c>
    </row>
    <row r="3" spans="1:19" ht="8.25" customHeight="1" thickBot="1" x14ac:dyDescent="0.3"/>
    <row r="4" spans="1:19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9" x14ac:dyDescent="0.25">
      <c r="A5" s="378"/>
      <c r="B5" s="368" t="s">
        <v>155</v>
      </c>
      <c r="C5" s="370"/>
      <c r="D5" s="368" t="str">
        <f>B5</f>
        <v>jan-jul</v>
      </c>
      <c r="E5" s="370"/>
      <c r="F5" s="131" t="s">
        <v>152</v>
      </c>
      <c r="H5" s="371" t="str">
        <f>B5</f>
        <v>jan-jul</v>
      </c>
      <c r="I5" s="370"/>
      <c r="J5" s="368" t="str">
        <f>B5</f>
        <v>jan-jul</v>
      </c>
      <c r="K5" s="369"/>
      <c r="L5" s="131" t="str">
        <f>F5</f>
        <v>2025/2024</v>
      </c>
      <c r="N5" s="371" t="str">
        <f>B5</f>
        <v>jan-jul</v>
      </c>
      <c r="O5" s="369"/>
      <c r="P5" s="131" t="str">
        <f>L5</f>
        <v>2025/2024</v>
      </c>
    </row>
    <row r="6" spans="1:19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9" ht="20.100000000000001" customHeight="1" x14ac:dyDescent="0.25">
      <c r="A7" s="8" t="s">
        <v>166</v>
      </c>
      <c r="B7" s="39">
        <v>44723.45</v>
      </c>
      <c r="C7" s="147">
        <v>48915.689999999995</v>
      </c>
      <c r="D7" s="247">
        <f>B7/$B$33</f>
        <v>0.16662061854548593</v>
      </c>
      <c r="E7" s="246">
        <f>C7/$C$33</f>
        <v>0.17070715002125297</v>
      </c>
      <c r="F7" s="52">
        <f>(C7-B7)/B7</f>
        <v>9.3736954550688686E-2</v>
      </c>
      <c r="H7" s="39">
        <v>13196.25</v>
      </c>
      <c r="I7" s="147">
        <v>13769.263999999999</v>
      </c>
      <c r="J7" s="247">
        <f>H7/$H$33</f>
        <v>0.18178716151805657</v>
      </c>
      <c r="K7" s="246">
        <f>I7/$I$33</f>
        <v>0.19462283075819109</v>
      </c>
      <c r="L7" s="52">
        <f t="shared" ref="L7:L33" si="0">(I7-H7)/H7</f>
        <v>4.3422487449085855E-2</v>
      </c>
      <c r="N7" s="27">
        <f t="shared" ref="N7:O33" si="1">(H7/B7)*10</f>
        <v>2.9506332807509263</v>
      </c>
      <c r="O7" s="151">
        <f t="shared" si="1"/>
        <v>2.8148972241830794</v>
      </c>
      <c r="P7" s="61">
        <f>(O7-N7)/N7</f>
        <v>-4.6002347175214724E-2</v>
      </c>
      <c r="R7" s="119"/>
      <c r="S7" s="2"/>
    </row>
    <row r="8" spans="1:19" ht="20.100000000000001" customHeight="1" x14ac:dyDescent="0.25">
      <c r="A8" s="8" t="s">
        <v>176</v>
      </c>
      <c r="B8" s="19">
        <v>39464.089999999997</v>
      </c>
      <c r="C8" s="140">
        <v>47138.05</v>
      </c>
      <c r="D8" s="247">
        <f t="shared" ref="D8:D32" si="2">B8/$B$33</f>
        <v>0.14702647237936084</v>
      </c>
      <c r="E8" s="215">
        <f t="shared" ref="E8:E32" si="3">C8/$C$33</f>
        <v>0.16450349924654695</v>
      </c>
      <c r="F8" s="52">
        <f t="shared" ref="F8:F33" si="4">(C8-B8)/B8</f>
        <v>0.19445424942016926</v>
      </c>
      <c r="H8" s="19">
        <v>12217.282000000001</v>
      </c>
      <c r="I8" s="140">
        <v>8874.8100000000013</v>
      </c>
      <c r="J8" s="247">
        <f t="shared" ref="J8:J32" si="5">H8/$H$33</f>
        <v>0.16830122316913104</v>
      </c>
      <c r="K8" s="215">
        <f t="shared" ref="K8:K32" si="6">I8/$I$33</f>
        <v>0.12544175524858137</v>
      </c>
      <c r="L8" s="52">
        <f t="shared" si="0"/>
        <v>-0.27358556510359666</v>
      </c>
      <c r="N8" s="27">
        <f t="shared" si="1"/>
        <v>3.09579721716629</v>
      </c>
      <c r="O8" s="152">
        <f t="shared" si="1"/>
        <v>1.8827274356915489</v>
      </c>
      <c r="P8" s="52">
        <f t="shared" ref="P8:P71" si="7">(O8-N8)/N8</f>
        <v>-0.39184407000181798</v>
      </c>
    </row>
    <row r="9" spans="1:19" ht="20.100000000000001" customHeight="1" x14ac:dyDescent="0.25">
      <c r="A9" s="8" t="s">
        <v>171</v>
      </c>
      <c r="B9" s="19">
        <v>31615.75</v>
      </c>
      <c r="C9" s="140">
        <v>37754.229999999996</v>
      </c>
      <c r="D9" s="247">
        <f t="shared" si="2"/>
        <v>0.11778688407936881</v>
      </c>
      <c r="E9" s="215">
        <f t="shared" si="3"/>
        <v>0.13175561879116679</v>
      </c>
      <c r="F9" s="52">
        <f t="shared" si="4"/>
        <v>0.19415892395404177</v>
      </c>
      <c r="H9" s="19">
        <v>6918.2939999999999</v>
      </c>
      <c r="I9" s="140">
        <v>7898.2249999999995</v>
      </c>
      <c r="J9" s="247">
        <f t="shared" si="5"/>
        <v>9.5304122671774308E-2</v>
      </c>
      <c r="K9" s="215">
        <f t="shared" si="6"/>
        <v>0.1116381316724782</v>
      </c>
      <c r="L9" s="52">
        <f t="shared" si="0"/>
        <v>0.14164344562402229</v>
      </c>
      <c r="N9" s="27">
        <f t="shared" si="1"/>
        <v>2.1882428852707907</v>
      </c>
      <c r="O9" s="152">
        <f t="shared" si="1"/>
        <v>2.0920106170884694</v>
      </c>
      <c r="P9" s="52">
        <f t="shared" si="7"/>
        <v>-4.3976959244363213E-2</v>
      </c>
    </row>
    <row r="10" spans="1:19" ht="20.100000000000001" customHeight="1" x14ac:dyDescent="0.25">
      <c r="A10" s="8" t="s">
        <v>167</v>
      </c>
      <c r="B10" s="19">
        <v>22522.76</v>
      </c>
      <c r="C10" s="140">
        <v>22464.980000000003</v>
      </c>
      <c r="D10" s="247">
        <f t="shared" si="2"/>
        <v>8.3910257427625298E-2</v>
      </c>
      <c r="E10" s="215">
        <f t="shared" si="3"/>
        <v>7.8398826860756707E-2</v>
      </c>
      <c r="F10" s="52">
        <f t="shared" si="4"/>
        <v>-2.5654049503699905E-3</v>
      </c>
      <c r="H10" s="19">
        <v>5645.7240000000002</v>
      </c>
      <c r="I10" s="140">
        <v>5516.9010000000007</v>
      </c>
      <c r="J10" s="247">
        <f t="shared" si="5"/>
        <v>7.7773620587240203E-2</v>
      </c>
      <c r="K10" s="215">
        <f t="shared" si="6"/>
        <v>7.7979105465092069E-2</v>
      </c>
      <c r="L10" s="52">
        <f t="shared" si="0"/>
        <v>-2.2817799807429377E-2</v>
      </c>
      <c r="N10" s="27">
        <f t="shared" si="1"/>
        <v>2.50667502561853</v>
      </c>
      <c r="O10" s="152">
        <f t="shared" si="1"/>
        <v>2.4557782824645291</v>
      </c>
      <c r="P10" s="52">
        <f t="shared" si="7"/>
        <v>-2.0304484081035554E-2</v>
      </c>
    </row>
    <row r="11" spans="1:19" ht="20.100000000000001" customHeight="1" x14ac:dyDescent="0.25">
      <c r="A11" s="8" t="s">
        <v>168</v>
      </c>
      <c r="B11" s="19">
        <v>14908.02</v>
      </c>
      <c r="C11" s="140">
        <v>16853.09</v>
      </c>
      <c r="D11" s="247">
        <f t="shared" si="2"/>
        <v>5.5540963715645271E-2</v>
      </c>
      <c r="E11" s="215">
        <f t="shared" si="3"/>
        <v>5.8814318329183914E-2</v>
      </c>
      <c r="F11" s="52">
        <f t="shared" si="4"/>
        <v>0.13047138385915766</v>
      </c>
      <c r="H11" s="19">
        <v>4329.6909999999989</v>
      </c>
      <c r="I11" s="140">
        <v>4793.5630000000001</v>
      </c>
      <c r="J11" s="247">
        <f t="shared" si="5"/>
        <v>5.9644386635618121E-2</v>
      </c>
      <c r="K11" s="215">
        <f t="shared" si="6"/>
        <v>6.7755023106371326E-2</v>
      </c>
      <c r="L11" s="52">
        <f t="shared" si="0"/>
        <v>0.10713743775248658</v>
      </c>
      <c r="N11" s="27">
        <f t="shared" si="1"/>
        <v>2.9042696481491164</v>
      </c>
      <c r="O11" s="152">
        <f t="shared" si="1"/>
        <v>2.8443229105167065</v>
      </c>
      <c r="P11" s="52">
        <f t="shared" si="7"/>
        <v>-2.0640899398102989E-2</v>
      </c>
    </row>
    <row r="12" spans="1:19" ht="20.100000000000001" customHeight="1" x14ac:dyDescent="0.25">
      <c r="A12" s="8" t="s">
        <v>165</v>
      </c>
      <c r="B12" s="19">
        <v>14163.63</v>
      </c>
      <c r="C12" s="140">
        <v>14661.760000000002</v>
      </c>
      <c r="D12" s="247">
        <f t="shared" si="2"/>
        <v>5.2767682087347931E-2</v>
      </c>
      <c r="E12" s="215">
        <f t="shared" si="3"/>
        <v>5.1166962254761333E-2</v>
      </c>
      <c r="F12" s="52">
        <f t="shared" si="4"/>
        <v>3.5169656366341319E-2</v>
      </c>
      <c r="H12" s="19">
        <v>3440.5720000000001</v>
      </c>
      <c r="I12" s="140">
        <v>3709.7840000000001</v>
      </c>
      <c r="J12" s="247">
        <f t="shared" si="5"/>
        <v>4.7396178299024566E-2</v>
      </c>
      <c r="K12" s="215">
        <f t="shared" si="6"/>
        <v>5.2436256838524216E-2</v>
      </c>
      <c r="L12" s="52">
        <f t="shared" si="0"/>
        <v>7.8246291605000559E-2</v>
      </c>
      <c r="N12" s="27">
        <f t="shared" si="1"/>
        <v>2.4291597563618934</v>
      </c>
      <c r="O12" s="152">
        <f t="shared" si="1"/>
        <v>2.5302446636692997</v>
      </c>
      <c r="P12" s="52">
        <f t="shared" si="7"/>
        <v>4.1613116240160022E-2</v>
      </c>
    </row>
    <row r="13" spans="1:19" ht="20.100000000000001" customHeight="1" x14ac:dyDescent="0.25">
      <c r="A13" s="8" t="s">
        <v>173</v>
      </c>
      <c r="B13" s="19">
        <v>18430.830000000002</v>
      </c>
      <c r="C13" s="140">
        <v>17750.579999999998</v>
      </c>
      <c r="D13" s="247">
        <f t="shared" si="2"/>
        <v>6.8665460623156288E-2</v>
      </c>
      <c r="E13" s="215">
        <f t="shared" si="3"/>
        <v>6.1946400490808823E-2</v>
      </c>
      <c r="F13" s="52">
        <f t="shared" si="4"/>
        <v>-3.6908267289102202E-2</v>
      </c>
      <c r="H13" s="19">
        <v>3636.5180000000005</v>
      </c>
      <c r="I13" s="140">
        <v>3542.1079999999997</v>
      </c>
      <c r="J13" s="247">
        <f t="shared" si="5"/>
        <v>5.0095465380643751E-2</v>
      </c>
      <c r="K13" s="215">
        <f t="shared" si="6"/>
        <v>5.0066226184001902E-2</v>
      </c>
      <c r="L13" s="52">
        <f t="shared" si="0"/>
        <v>-2.5961647928045662E-2</v>
      </c>
      <c r="N13" s="27">
        <f t="shared" si="1"/>
        <v>1.9730625262128729</v>
      </c>
      <c r="O13" s="152">
        <f t="shared" si="1"/>
        <v>1.9954885981190473</v>
      </c>
      <c r="P13" s="52">
        <f t="shared" si="7"/>
        <v>1.1366123277004991E-2</v>
      </c>
    </row>
    <row r="14" spans="1:19" ht="20.100000000000001" customHeight="1" x14ac:dyDescent="0.25">
      <c r="A14" s="8" t="s">
        <v>170</v>
      </c>
      <c r="B14" s="19">
        <v>9149.6899999999987</v>
      </c>
      <c r="C14" s="140">
        <v>9411.8000000000011</v>
      </c>
      <c r="D14" s="247">
        <f t="shared" si="2"/>
        <v>3.4087866819296077E-2</v>
      </c>
      <c r="E14" s="215">
        <f t="shared" si="3"/>
        <v>3.2845525731519457E-2</v>
      </c>
      <c r="F14" s="52">
        <f t="shared" si="4"/>
        <v>2.8646872189112684E-2</v>
      </c>
      <c r="H14" s="19">
        <v>3433.252</v>
      </c>
      <c r="I14" s="140">
        <v>3433.9799999999996</v>
      </c>
      <c r="J14" s="247">
        <f t="shared" si="5"/>
        <v>4.7295340407781813E-2</v>
      </c>
      <c r="K14" s="215">
        <f t="shared" si="6"/>
        <v>4.8537881789978976E-2</v>
      </c>
      <c r="L14" s="52">
        <f t="shared" si="0"/>
        <v>2.1204385812623446E-4</v>
      </c>
      <c r="N14" s="27">
        <f t="shared" si="1"/>
        <v>3.752315105757682</v>
      </c>
      <c r="O14" s="152">
        <f t="shared" si="1"/>
        <v>3.6485900677872452</v>
      </c>
      <c r="P14" s="52">
        <f t="shared" si="7"/>
        <v>-2.7642944434831066E-2</v>
      </c>
    </row>
    <row r="15" spans="1:19" ht="20.100000000000001" customHeight="1" x14ac:dyDescent="0.25">
      <c r="A15" s="8" t="s">
        <v>175</v>
      </c>
      <c r="B15" s="19">
        <v>14737.67</v>
      </c>
      <c r="C15" s="140">
        <v>11601.150000000001</v>
      </c>
      <c r="D15" s="247">
        <f t="shared" si="2"/>
        <v>5.4906311818950726E-2</v>
      </c>
      <c r="E15" s="215">
        <f t="shared" si="3"/>
        <v>4.0485971954378225E-2</v>
      </c>
      <c r="F15" s="52">
        <f t="shared" si="4"/>
        <v>-0.21282332960366182</v>
      </c>
      <c r="H15" s="19">
        <v>3302.259</v>
      </c>
      <c r="I15" s="140">
        <v>2615.232</v>
      </c>
      <c r="J15" s="247">
        <f t="shared" si="5"/>
        <v>4.549082430292363E-2</v>
      </c>
      <c r="K15" s="215">
        <f t="shared" si="6"/>
        <v>3.6965218687753078E-2</v>
      </c>
      <c r="L15" s="52">
        <f t="shared" si="0"/>
        <v>-0.20804758197343093</v>
      </c>
      <c r="N15" s="27">
        <f t="shared" si="1"/>
        <v>2.2406927282263749</v>
      </c>
      <c r="O15" s="152">
        <f t="shared" si="1"/>
        <v>2.2542868594923777</v>
      </c>
      <c r="P15" s="52">
        <f t="shared" si="7"/>
        <v>6.0669323797749386E-3</v>
      </c>
    </row>
    <row r="16" spans="1:19" ht="20.100000000000001" customHeight="1" x14ac:dyDescent="0.25">
      <c r="A16" s="8" t="s">
        <v>178</v>
      </c>
      <c r="B16" s="19">
        <v>8757.59</v>
      </c>
      <c r="C16" s="140">
        <v>7733.76</v>
      </c>
      <c r="D16" s="247">
        <f t="shared" si="2"/>
        <v>3.2627068411935176E-2</v>
      </c>
      <c r="E16" s="215">
        <f t="shared" si="3"/>
        <v>2.6989461429417952E-2</v>
      </c>
      <c r="F16" s="52">
        <f t="shared" si="4"/>
        <v>-0.11690773374866829</v>
      </c>
      <c r="H16" s="19">
        <v>2686.7939999999999</v>
      </c>
      <c r="I16" s="140">
        <v>2194.0940000000001</v>
      </c>
      <c r="J16" s="247">
        <f t="shared" si="5"/>
        <v>3.701238267263391E-2</v>
      </c>
      <c r="K16" s="215">
        <f t="shared" si="6"/>
        <v>3.1012607880098936E-2</v>
      </c>
      <c r="L16" s="52">
        <f t="shared" si="0"/>
        <v>-0.18337840563883939</v>
      </c>
      <c r="N16" s="27">
        <f t="shared" si="1"/>
        <v>3.0679604777113334</v>
      </c>
      <c r="O16" s="152">
        <f t="shared" si="1"/>
        <v>2.8370339912280702</v>
      </c>
      <c r="P16" s="52">
        <f t="shared" si="7"/>
        <v>-7.5270358976570639E-2</v>
      </c>
    </row>
    <row r="17" spans="1:16" ht="20.100000000000001" customHeight="1" x14ac:dyDescent="0.25">
      <c r="A17" s="8" t="s">
        <v>177</v>
      </c>
      <c r="B17" s="19">
        <v>4521.57</v>
      </c>
      <c r="C17" s="140">
        <v>4074.5199999999995</v>
      </c>
      <c r="D17" s="247">
        <f t="shared" si="2"/>
        <v>1.684545334040001E-2</v>
      </c>
      <c r="E17" s="215">
        <f t="shared" si="3"/>
        <v>1.421935777466485E-2</v>
      </c>
      <c r="F17" s="52">
        <f t="shared" si="4"/>
        <v>-9.8870525060985495E-2</v>
      </c>
      <c r="H17" s="19">
        <v>1427.9690000000001</v>
      </c>
      <c r="I17" s="140">
        <v>1311.857</v>
      </c>
      <c r="J17" s="247">
        <f t="shared" si="5"/>
        <v>1.9671227147544018E-2</v>
      </c>
      <c r="K17" s="215">
        <f t="shared" si="6"/>
        <v>1.8542554118357257E-2</v>
      </c>
      <c r="L17" s="52">
        <f t="shared" si="0"/>
        <v>-8.1312689561188006E-2</v>
      </c>
      <c r="N17" s="27">
        <f t="shared" si="1"/>
        <v>3.1581264914620366</v>
      </c>
      <c r="O17" s="152">
        <f t="shared" si="1"/>
        <v>3.219660229916653</v>
      </c>
      <c r="P17" s="52">
        <f t="shared" si="7"/>
        <v>1.948425391477265E-2</v>
      </c>
    </row>
    <row r="18" spans="1:16" ht="20.100000000000001" customHeight="1" x14ac:dyDescent="0.25">
      <c r="A18" s="8" t="s">
        <v>187</v>
      </c>
      <c r="B18" s="19">
        <v>4967.51</v>
      </c>
      <c r="C18" s="140">
        <v>6398.2800000000007</v>
      </c>
      <c r="D18" s="247">
        <f t="shared" si="2"/>
        <v>1.8506836767532175E-2</v>
      </c>
      <c r="E18" s="215">
        <f t="shared" si="3"/>
        <v>2.2328871244338629E-2</v>
      </c>
      <c r="F18" s="52">
        <f t="shared" si="4"/>
        <v>0.28802559028567642</v>
      </c>
      <c r="H18" s="19">
        <v>975.40499999999986</v>
      </c>
      <c r="I18" s="140">
        <v>1282.0439999999999</v>
      </c>
      <c r="J18" s="247">
        <f t="shared" si="5"/>
        <v>1.3436855643119822E-2</v>
      </c>
      <c r="K18" s="215">
        <f t="shared" si="6"/>
        <v>1.8121159739297201E-2</v>
      </c>
      <c r="L18" s="52">
        <f t="shared" si="0"/>
        <v>0.31437095360388767</v>
      </c>
      <c r="N18" s="27">
        <f t="shared" si="1"/>
        <v>1.9635692731368428</v>
      </c>
      <c r="O18" s="152">
        <f t="shared" si="1"/>
        <v>2.0037322530430051</v>
      </c>
      <c r="P18" s="52">
        <f t="shared" si="7"/>
        <v>2.0454068239721967E-2</v>
      </c>
    </row>
    <row r="19" spans="1:16" ht="20.100000000000001" customHeight="1" x14ac:dyDescent="0.25">
      <c r="A19" s="8" t="s">
        <v>172</v>
      </c>
      <c r="B19" s="19">
        <v>4804.76</v>
      </c>
      <c r="C19" s="140">
        <v>4404.4699999999993</v>
      </c>
      <c r="D19" s="247">
        <f t="shared" si="2"/>
        <v>1.7900499249557202E-2</v>
      </c>
      <c r="E19" s="215">
        <f t="shared" si="3"/>
        <v>1.5370825210767915E-2</v>
      </c>
      <c r="F19" s="52">
        <f t="shared" si="4"/>
        <v>-8.3311133126316578E-2</v>
      </c>
      <c r="H19" s="19">
        <v>1167.058</v>
      </c>
      <c r="I19" s="140">
        <v>1149.114</v>
      </c>
      <c r="J19" s="247">
        <f t="shared" si="5"/>
        <v>1.6077003781145405E-2</v>
      </c>
      <c r="K19" s="215">
        <f t="shared" si="6"/>
        <v>1.6242249371053386E-2</v>
      </c>
      <c r="L19" s="52">
        <f t="shared" si="0"/>
        <v>-1.5375414075392963E-2</v>
      </c>
      <c r="N19" s="27">
        <f t="shared" si="1"/>
        <v>2.4289621125716994</v>
      </c>
      <c r="O19" s="152">
        <f t="shared" si="1"/>
        <v>2.608972248647397</v>
      </c>
      <c r="P19" s="52">
        <f t="shared" si="7"/>
        <v>7.4109898686360823E-2</v>
      </c>
    </row>
    <row r="20" spans="1:16" ht="20.100000000000001" customHeight="1" x14ac:dyDescent="0.25">
      <c r="A20" s="8" t="s">
        <v>190</v>
      </c>
      <c r="B20" s="19">
        <v>4074.9400000000005</v>
      </c>
      <c r="C20" s="140">
        <v>4947.1299999999992</v>
      </c>
      <c r="D20" s="247">
        <f t="shared" si="2"/>
        <v>1.5181499265726203E-2</v>
      </c>
      <c r="E20" s="215">
        <f t="shared" si="3"/>
        <v>1.7264613114619076E-2</v>
      </c>
      <c r="F20" s="52">
        <f t="shared" si="4"/>
        <v>0.21403750730072063</v>
      </c>
      <c r="H20" s="19">
        <v>919.03399999999988</v>
      </c>
      <c r="I20" s="140">
        <v>1120.6030000000001</v>
      </c>
      <c r="J20" s="247">
        <f t="shared" si="5"/>
        <v>1.2660307450873209E-2</v>
      </c>
      <c r="K20" s="215">
        <f t="shared" si="6"/>
        <v>1.5839258221508518E-2</v>
      </c>
      <c r="L20" s="52">
        <f t="shared" si="0"/>
        <v>0.21932703251457533</v>
      </c>
      <c r="N20" s="27">
        <f t="shared" si="1"/>
        <v>2.2553313668422108</v>
      </c>
      <c r="O20" s="152">
        <f t="shared" si="1"/>
        <v>2.265157778348255</v>
      </c>
      <c r="P20" s="52">
        <f t="shared" si="7"/>
        <v>4.3569701776473915E-3</v>
      </c>
    </row>
    <row r="21" spans="1:16" ht="20.100000000000001" customHeight="1" x14ac:dyDescent="0.25">
      <c r="A21" s="8" t="s">
        <v>185</v>
      </c>
      <c r="B21" s="19">
        <v>3485.74</v>
      </c>
      <c r="C21" s="140">
        <v>3678.8999999999996</v>
      </c>
      <c r="D21" s="247">
        <f t="shared" si="2"/>
        <v>1.2986389799730167E-2</v>
      </c>
      <c r="E21" s="215">
        <f t="shared" si="3"/>
        <v>1.2838713595028252E-2</v>
      </c>
      <c r="F21" s="52">
        <f t="shared" si="4"/>
        <v>5.5414345304010015E-2</v>
      </c>
      <c r="H21" s="19">
        <v>944.91700000000014</v>
      </c>
      <c r="I21" s="140">
        <v>1095.0029999999999</v>
      </c>
      <c r="J21" s="247">
        <f t="shared" si="5"/>
        <v>1.301686307096012E-2</v>
      </c>
      <c r="K21" s="215">
        <f t="shared" si="6"/>
        <v>1.5477412848552511E-2</v>
      </c>
      <c r="L21" s="52">
        <f t="shared" si="0"/>
        <v>0.15883511461853239</v>
      </c>
      <c r="N21" s="27">
        <f t="shared" si="1"/>
        <v>2.7108074612564339</v>
      </c>
      <c r="O21" s="152">
        <f t="shared" si="1"/>
        <v>2.9764413275707415</v>
      </c>
      <c r="P21" s="52">
        <f t="shared" si="7"/>
        <v>9.7990679939765554E-2</v>
      </c>
    </row>
    <row r="22" spans="1:16" ht="20.100000000000001" customHeight="1" x14ac:dyDescent="0.25">
      <c r="A22" s="8" t="s">
        <v>181</v>
      </c>
      <c r="B22" s="19">
        <v>2380.0300000000002</v>
      </c>
      <c r="C22" s="140">
        <v>1909.7899999999997</v>
      </c>
      <c r="D22" s="247">
        <f t="shared" si="2"/>
        <v>8.8669829978861858E-3</v>
      </c>
      <c r="E22" s="215">
        <f t="shared" si="3"/>
        <v>6.6648310192310217E-3</v>
      </c>
      <c r="F22" s="52">
        <f t="shared" si="4"/>
        <v>-0.19757734146208258</v>
      </c>
      <c r="H22" s="19">
        <v>1173.32</v>
      </c>
      <c r="I22" s="140">
        <v>1089.4159999999999</v>
      </c>
      <c r="J22" s="247">
        <f t="shared" si="5"/>
        <v>1.6163267015429847E-2</v>
      </c>
      <c r="K22" s="215">
        <f t="shared" si="6"/>
        <v>1.5398442922821838E-2</v>
      </c>
      <c r="L22" s="52">
        <f t="shared" ref="L22" si="8">(I22-H22)/H22</f>
        <v>-7.1509903521630933E-2</v>
      </c>
      <c r="N22" s="27">
        <f t="shared" ref="N22" si="9">(H22/B22)*10</f>
        <v>4.9298538253719482</v>
      </c>
      <c r="O22" s="152">
        <f t="shared" ref="O22" si="10">(I22/C22)*10</f>
        <v>5.7043758737871713</v>
      </c>
      <c r="P22" s="52">
        <f t="shared" ref="P22" si="11">(O22-N22)/N22</f>
        <v>0.15710852204766676</v>
      </c>
    </row>
    <row r="23" spans="1:16" ht="20.100000000000001" customHeight="1" x14ac:dyDescent="0.25">
      <c r="A23" s="8" t="s">
        <v>188</v>
      </c>
      <c r="B23" s="19">
        <v>2693.33</v>
      </c>
      <c r="C23" s="140">
        <v>2587.83</v>
      </c>
      <c r="D23" s="247">
        <f t="shared" si="2"/>
        <v>1.003420600483893E-2</v>
      </c>
      <c r="E23" s="215">
        <f t="shared" si="3"/>
        <v>9.031071299198664E-3</v>
      </c>
      <c r="F23" s="52">
        <f t="shared" si="4"/>
        <v>-3.9170840557970987E-2</v>
      </c>
      <c r="H23" s="19">
        <v>596.6930000000001</v>
      </c>
      <c r="I23" s="140">
        <v>637.96500000000015</v>
      </c>
      <c r="J23" s="247">
        <f t="shared" si="5"/>
        <v>8.2198447867912281E-3</v>
      </c>
      <c r="K23" s="215">
        <f t="shared" si="6"/>
        <v>9.0173704436670998E-3</v>
      </c>
      <c r="L23" s="52">
        <f t="shared" si="0"/>
        <v>6.9167897059291869E-2</v>
      </c>
      <c r="N23" s="27">
        <f t="shared" si="1"/>
        <v>2.2154470488206055</v>
      </c>
      <c r="O23" s="152">
        <f t="shared" si="1"/>
        <v>2.4652508085925278</v>
      </c>
      <c r="P23" s="52">
        <f t="shared" si="7"/>
        <v>0.11275546391637094</v>
      </c>
    </row>
    <row r="24" spans="1:16" ht="20.100000000000001" customHeight="1" x14ac:dyDescent="0.25">
      <c r="A24" s="8" t="s">
        <v>174</v>
      </c>
      <c r="B24" s="19">
        <v>1283.1600000000001</v>
      </c>
      <c r="C24" s="140">
        <v>2715.52</v>
      </c>
      <c r="D24" s="247">
        <f t="shared" si="2"/>
        <v>4.7805102891844376E-3</v>
      </c>
      <c r="E24" s="215">
        <f t="shared" si="3"/>
        <v>9.4766869285849362E-3</v>
      </c>
      <c r="F24" s="52">
        <f t="shared" si="4"/>
        <v>1.116275444995168</v>
      </c>
      <c r="H24" s="19">
        <v>424.96899999999999</v>
      </c>
      <c r="I24" s="140">
        <v>617.64799999999991</v>
      </c>
      <c r="J24" s="247">
        <f t="shared" si="5"/>
        <v>5.8542319403744993E-3</v>
      </c>
      <c r="K24" s="215">
        <f t="shared" si="6"/>
        <v>8.7301980826379102E-3</v>
      </c>
      <c r="L24" s="52">
        <f t="shared" si="0"/>
        <v>0.45339542413681921</v>
      </c>
      <c r="N24" s="27">
        <f t="shared" ref="N24" si="12">(H24/B24)*10</f>
        <v>3.3118940740048002</v>
      </c>
      <c r="O24" s="152">
        <f t="shared" ref="O24" si="13">(I24/C24)*10</f>
        <v>2.2745109592269617</v>
      </c>
      <c r="P24" s="52">
        <f t="shared" ref="P24" si="14">(O24-N24)/N24</f>
        <v>-0.31322955734614322</v>
      </c>
    </row>
    <row r="25" spans="1:16" ht="20.100000000000001" customHeight="1" x14ac:dyDescent="0.25">
      <c r="A25" s="8" t="s">
        <v>169</v>
      </c>
      <c r="B25" s="19">
        <v>367.42999999999995</v>
      </c>
      <c r="C25" s="140">
        <v>1770.6999999999998</v>
      </c>
      <c r="D25" s="247">
        <f t="shared" si="2"/>
        <v>1.3688884438067253E-3</v>
      </c>
      <c r="E25" s="215">
        <f t="shared" si="3"/>
        <v>6.1794313959924229E-3</v>
      </c>
      <c r="F25" s="52">
        <f t="shared" si="4"/>
        <v>3.8191492257028554</v>
      </c>
      <c r="H25" s="19">
        <v>108.60899999999999</v>
      </c>
      <c r="I25" s="140">
        <v>475.54900000000004</v>
      </c>
      <c r="J25" s="247">
        <f t="shared" si="5"/>
        <v>1.4961615478120379E-3</v>
      </c>
      <c r="K25" s="215">
        <f t="shared" si="6"/>
        <v>6.7216877056193438E-3</v>
      </c>
      <c r="L25" s="52">
        <f t="shared" si="0"/>
        <v>3.3785413731827019</v>
      </c>
      <c r="N25" s="27">
        <f t="shared" si="1"/>
        <v>2.9559099692458428</v>
      </c>
      <c r="O25" s="152">
        <f t="shared" si="1"/>
        <v>2.6856553905235221</v>
      </c>
      <c r="P25" s="52">
        <f t="shared" si="7"/>
        <v>-9.1428555515603957E-2</v>
      </c>
    </row>
    <row r="26" spans="1:16" ht="20.100000000000001" customHeight="1" x14ac:dyDescent="0.25">
      <c r="A26" s="8" t="s">
        <v>182</v>
      </c>
      <c r="B26" s="19">
        <v>1688.32</v>
      </c>
      <c r="C26" s="140">
        <v>1253.92</v>
      </c>
      <c r="D26" s="247">
        <f t="shared" si="2"/>
        <v>6.2899647210292323E-3</v>
      </c>
      <c r="E26" s="215">
        <f t="shared" si="3"/>
        <v>4.3759601378340887E-3</v>
      </c>
      <c r="F26" s="52">
        <f t="shared" si="4"/>
        <v>-0.25729719484457914</v>
      </c>
      <c r="H26" s="19">
        <v>503.84500000000003</v>
      </c>
      <c r="I26" s="140">
        <v>385.51400000000001</v>
      </c>
      <c r="J26" s="247">
        <f t="shared" si="5"/>
        <v>6.9408015455197664E-3</v>
      </c>
      <c r="K26" s="215">
        <f t="shared" si="6"/>
        <v>5.4490803558500502E-3</v>
      </c>
      <c r="L26" s="52">
        <f t="shared" si="0"/>
        <v>-0.2348559576853993</v>
      </c>
      <c r="N26" s="27">
        <f t="shared" si="1"/>
        <v>2.9842980003790753</v>
      </c>
      <c r="O26" s="152">
        <f t="shared" si="1"/>
        <v>3.0744704606354474</v>
      </c>
      <c r="P26" s="52">
        <f t="shared" si="7"/>
        <v>3.0215635383905374E-2</v>
      </c>
    </row>
    <row r="27" spans="1:16" ht="20.100000000000001" customHeight="1" x14ac:dyDescent="0.25">
      <c r="A27" s="8" t="s">
        <v>193</v>
      </c>
      <c r="B27" s="19">
        <v>1771.3700000000001</v>
      </c>
      <c r="C27" s="140">
        <v>2166.1400000000003</v>
      </c>
      <c r="D27" s="247">
        <f t="shared" si="2"/>
        <v>6.5993738200634663E-3</v>
      </c>
      <c r="E27" s="215">
        <f t="shared" si="3"/>
        <v>7.5594474073050382E-3</v>
      </c>
      <c r="F27" s="52">
        <f t="shared" si="4"/>
        <v>0.22286140106245458</v>
      </c>
      <c r="H27" s="19">
        <v>300.51799999999997</v>
      </c>
      <c r="I27" s="140">
        <v>385.09900000000005</v>
      </c>
      <c r="J27" s="247">
        <f t="shared" si="5"/>
        <v>4.1398362568974764E-3</v>
      </c>
      <c r="K27" s="215">
        <f t="shared" si="6"/>
        <v>5.4432145031243972E-3</v>
      </c>
      <c r="L27" s="52">
        <f t="shared" si="0"/>
        <v>0.28145069513307053</v>
      </c>
      <c r="N27" s="27">
        <f t="shared" si="1"/>
        <v>1.6965286755449169</v>
      </c>
      <c r="O27" s="152">
        <f t="shared" si="1"/>
        <v>1.7778121451060411</v>
      </c>
      <c r="P27" s="52">
        <f t="shared" si="7"/>
        <v>4.7911639062049059E-2</v>
      </c>
    </row>
    <row r="28" spans="1:16" ht="20.100000000000001" customHeight="1" x14ac:dyDescent="0.25">
      <c r="A28" s="8" t="s">
        <v>194</v>
      </c>
      <c r="B28" s="19">
        <v>1616.03</v>
      </c>
      <c r="C28" s="140">
        <v>1422.8500000000001</v>
      </c>
      <c r="D28" s="247">
        <f t="shared" si="2"/>
        <v>6.020642821340072E-3</v>
      </c>
      <c r="E28" s="215">
        <f t="shared" si="3"/>
        <v>4.9654961098931612E-3</v>
      </c>
      <c r="F28" s="52">
        <f t="shared" si="4"/>
        <v>-0.11953986002735088</v>
      </c>
      <c r="H28" s="19">
        <v>410.291</v>
      </c>
      <c r="I28" s="140">
        <v>368.60399999999998</v>
      </c>
      <c r="J28" s="247">
        <f t="shared" si="5"/>
        <v>5.6520326824972961E-3</v>
      </c>
      <c r="K28" s="215">
        <f t="shared" si="6"/>
        <v>5.2100645255107516E-3</v>
      </c>
      <c r="L28" s="52">
        <f t="shared" si="0"/>
        <v>-0.10160349605523887</v>
      </c>
      <c r="N28" s="27">
        <f t="shared" si="1"/>
        <v>2.5388823227291573</v>
      </c>
      <c r="O28" s="152">
        <f t="shared" si="1"/>
        <v>2.590603366482763</v>
      </c>
      <c r="P28" s="52">
        <f t="shared" si="7"/>
        <v>2.0371579765858745E-2</v>
      </c>
    </row>
    <row r="29" spans="1:16" ht="20.100000000000001" customHeight="1" x14ac:dyDescent="0.25">
      <c r="A29" s="8" t="s">
        <v>180</v>
      </c>
      <c r="B29" s="19">
        <v>252.37</v>
      </c>
      <c r="C29" s="140">
        <v>256.33999999999997</v>
      </c>
      <c r="D29" s="247">
        <f t="shared" si="2"/>
        <v>9.4022365229704528E-4</v>
      </c>
      <c r="E29" s="215">
        <f t="shared" si="3"/>
        <v>8.945814898337933E-4</v>
      </c>
      <c r="F29" s="52">
        <f t="shared" si="4"/>
        <v>1.5730871339699529E-2</v>
      </c>
      <c r="H29" s="19">
        <v>340.45400000000001</v>
      </c>
      <c r="I29" s="140">
        <v>354.64299999999997</v>
      </c>
      <c r="J29" s="247">
        <f t="shared" si="5"/>
        <v>4.6899813422349862E-3</v>
      </c>
      <c r="K29" s="215">
        <f t="shared" si="6"/>
        <v>5.0127315859857993E-3</v>
      </c>
      <c r="L29" s="52">
        <f t="shared" si="0"/>
        <v>4.167670228577125E-2</v>
      </c>
      <c r="N29" s="27">
        <f t="shared" ref="N29:N30" si="15">(H29/B29)*10</f>
        <v>13.490272219360461</v>
      </c>
      <c r="O29" s="152">
        <f t="shared" ref="O29:O30" si="16">(I29/C29)*10</f>
        <v>13.834867753764533</v>
      </c>
      <c r="P29" s="52">
        <f t="shared" ref="P29:P30" si="17">(O29-N29)/N29</f>
        <v>2.5544001544277776E-2</v>
      </c>
    </row>
    <row r="30" spans="1:16" ht="20.100000000000001" customHeight="1" x14ac:dyDescent="0.25">
      <c r="A30" s="8" t="s">
        <v>211</v>
      </c>
      <c r="B30" s="19">
        <v>2006.74</v>
      </c>
      <c r="C30" s="140">
        <v>1327.08</v>
      </c>
      <c r="D30" s="247">
        <f t="shared" si="2"/>
        <v>7.476262677856213E-3</v>
      </c>
      <c r="E30" s="215">
        <f t="shared" si="3"/>
        <v>4.6312756632934009E-3</v>
      </c>
      <c r="F30" s="52">
        <f t="shared" si="4"/>
        <v>-0.33868861935278116</v>
      </c>
      <c r="H30" s="19">
        <v>502.32799999999997</v>
      </c>
      <c r="I30" s="140">
        <v>309.01900000000001</v>
      </c>
      <c r="J30" s="247">
        <f t="shared" si="5"/>
        <v>6.9199038568564797E-3</v>
      </c>
      <c r="K30" s="215">
        <f t="shared" si="6"/>
        <v>4.367855285370769E-3</v>
      </c>
      <c r="L30" s="52">
        <f t="shared" si="0"/>
        <v>-0.38482624898472706</v>
      </c>
      <c r="N30" s="27">
        <f t="shared" si="15"/>
        <v>2.5032042018397997</v>
      </c>
      <c r="O30" s="152">
        <f t="shared" si="16"/>
        <v>2.3285634626397806</v>
      </c>
      <c r="P30" s="52">
        <f t="shared" si="17"/>
        <v>-6.9766876817984727E-2</v>
      </c>
    </row>
    <row r="31" spans="1:16" ht="20.100000000000001" customHeight="1" x14ac:dyDescent="0.25">
      <c r="A31" s="8" t="s">
        <v>209</v>
      </c>
      <c r="B31" s="19">
        <v>569.96</v>
      </c>
      <c r="C31" s="140">
        <v>982.13000000000011</v>
      </c>
      <c r="D31" s="247">
        <f t="shared" si="2"/>
        <v>2.1234293809217573E-3</v>
      </c>
      <c r="E31" s="215">
        <f t="shared" si="3"/>
        <v>3.4274608668583271E-3</v>
      </c>
      <c r="F31" s="52">
        <f t="shared" si="4"/>
        <v>0.72315601094813675</v>
      </c>
      <c r="H31" s="19">
        <v>181.08200000000002</v>
      </c>
      <c r="I31" s="140">
        <v>305.524</v>
      </c>
      <c r="J31" s="247">
        <f t="shared" si="5"/>
        <v>2.4945255494563021E-3</v>
      </c>
      <c r="K31" s="215">
        <f t="shared" si="6"/>
        <v>4.3184549112113462E-3</v>
      </c>
      <c r="L31" s="52">
        <f t="shared" si="0"/>
        <v>0.68721352757314347</v>
      </c>
      <c r="N31" s="27">
        <f t="shared" si="1"/>
        <v>3.1771001473787637</v>
      </c>
      <c r="O31" s="152">
        <f t="shared" si="1"/>
        <v>3.1108305417816373</v>
      </c>
      <c r="P31" s="52">
        <f t="shared" si="7"/>
        <v>-2.0858519569111306E-2</v>
      </c>
    </row>
    <row r="32" spans="1:16" ht="20.100000000000001" customHeight="1" thickBot="1" x14ac:dyDescent="0.3">
      <c r="A32" s="8" t="s">
        <v>17</v>
      </c>
      <c r="B32" s="19">
        <f>B33-SUM(B7:B31)</f>
        <v>13458.119999999966</v>
      </c>
      <c r="C32" s="140">
        <f>C33-SUM(C7:C31)</f>
        <v>12366.710000000079</v>
      </c>
      <c r="D32" s="247">
        <f t="shared" si="2"/>
        <v>5.0139250859657959E-2</v>
      </c>
      <c r="E32" s="215">
        <f t="shared" si="3"/>
        <v>4.315764163276329E-2</v>
      </c>
      <c r="F32" s="52">
        <f t="shared" si="4"/>
        <v>-8.1096765372867072E-2</v>
      </c>
      <c r="H32" s="19">
        <f>H33-SUM(H7:H31)</f>
        <v>3808.6320000000269</v>
      </c>
      <c r="I32" s="140">
        <f>I33-SUM(I7:I31)</f>
        <v>3512.8889999999519</v>
      </c>
      <c r="J32" s="247">
        <f t="shared" si="5"/>
        <v>5.2466450737659848E-2</v>
      </c>
      <c r="K32" s="215">
        <f t="shared" si="6"/>
        <v>4.9653227748360541E-2</v>
      </c>
      <c r="L32" s="52">
        <f t="shared" si="0"/>
        <v>-7.7650715532525297E-2</v>
      </c>
      <c r="N32" s="27">
        <f t="shared" si="1"/>
        <v>2.8299881409885157</v>
      </c>
      <c r="O32" s="152">
        <f t="shared" si="1"/>
        <v>2.8406010976241292</v>
      </c>
      <c r="P32" s="52">
        <f t="shared" si="7"/>
        <v>3.7501770703202834E-3</v>
      </c>
    </row>
    <row r="33" spans="1:16" ht="26.25" customHeight="1" thickBot="1" x14ac:dyDescent="0.3">
      <c r="A33" s="12" t="s">
        <v>18</v>
      </c>
      <c r="B33" s="17">
        <v>268414.85999999993</v>
      </c>
      <c r="C33" s="145">
        <v>286547.40000000008</v>
      </c>
      <c r="D33" s="243">
        <f>SUM(D7:D32)</f>
        <v>1.0000000000000002</v>
      </c>
      <c r="E33" s="244">
        <f>SUM(E7:E32)</f>
        <v>0.99999999999999989</v>
      </c>
      <c r="F33" s="57">
        <f t="shared" si="4"/>
        <v>6.7554158514175247E-2</v>
      </c>
      <c r="G33" s="1"/>
      <c r="H33" s="17">
        <v>72591.760000000009</v>
      </c>
      <c r="I33" s="145">
        <v>70748.451999999961</v>
      </c>
      <c r="J33" s="243">
        <f>SUM(J7:J32)</f>
        <v>1.0000000000000002</v>
      </c>
      <c r="K33" s="244">
        <f>SUM(K7:K32)</f>
        <v>0.99999999999999978</v>
      </c>
      <c r="L33" s="57">
        <f t="shared" si="0"/>
        <v>-2.539279940312851E-2</v>
      </c>
      <c r="N33" s="29">
        <f t="shared" si="1"/>
        <v>2.7044612954737319</v>
      </c>
      <c r="O33" s="146">
        <f t="shared" si="1"/>
        <v>2.4689964731838412</v>
      </c>
      <c r="P33" s="57">
        <f t="shared" si="7"/>
        <v>-8.7065332635365048E-2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jan-jul</v>
      </c>
      <c r="C37" s="370"/>
      <c r="D37" s="368" t="str">
        <f>B5</f>
        <v>jan-jul</v>
      </c>
      <c r="E37" s="370"/>
      <c r="F37" s="131" t="str">
        <f>F5</f>
        <v>2025/2024</v>
      </c>
      <c r="H37" s="371" t="str">
        <f>B5</f>
        <v>jan-jul</v>
      </c>
      <c r="I37" s="370"/>
      <c r="J37" s="368" t="str">
        <f>B5</f>
        <v>jan-jul</v>
      </c>
      <c r="K37" s="369"/>
      <c r="L37" s="131" t="str">
        <f>L5</f>
        <v>2025/2024</v>
      </c>
      <c r="N37" s="371" t="str">
        <f>B5</f>
        <v>jan-jul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171</v>
      </c>
      <c r="B39" s="39">
        <v>31615.75</v>
      </c>
      <c r="C39" s="147">
        <v>37754.229999999996</v>
      </c>
      <c r="D39" s="247">
        <f t="shared" ref="D39:D61" si="18">B39/$B$62</f>
        <v>0.28398176918915363</v>
      </c>
      <c r="E39" s="246">
        <f t="shared" ref="E39:E61" si="19">C39/$C$62</f>
        <v>0.33266429043211371</v>
      </c>
      <c r="F39" s="52">
        <f>(C39-B39)/B39</f>
        <v>0.19415892395404177</v>
      </c>
      <c r="H39" s="39">
        <v>6918.2939999999999</v>
      </c>
      <c r="I39" s="147">
        <v>7898.2249999999995</v>
      </c>
      <c r="J39" s="247">
        <f t="shared" ref="J39:J61" si="20">H39/$H$62</f>
        <v>0.26786854694806611</v>
      </c>
      <c r="K39" s="246">
        <f t="shared" ref="K39:K61" si="21">I39/$I$62</f>
        <v>0.30585790660051831</v>
      </c>
      <c r="L39" s="52">
        <f t="shared" ref="L39:L62" si="22">(I39-H39)/H39</f>
        <v>0.14164344562402229</v>
      </c>
      <c r="N39" s="27">
        <f t="shared" ref="N39:O62" si="23">(H39/B39)*10</f>
        <v>2.1882428852707907</v>
      </c>
      <c r="O39" s="151">
        <f t="shared" si="23"/>
        <v>2.0920106170884694</v>
      </c>
      <c r="P39" s="61">
        <f t="shared" si="7"/>
        <v>-4.3976959244363213E-2</v>
      </c>
    </row>
    <row r="40" spans="1:16" ht="20.100000000000001" customHeight="1" x14ac:dyDescent="0.25">
      <c r="A40" s="38" t="s">
        <v>165</v>
      </c>
      <c r="B40" s="19">
        <v>14163.63</v>
      </c>
      <c r="C40" s="140">
        <v>14661.760000000002</v>
      </c>
      <c r="D40" s="247">
        <f t="shared" si="18"/>
        <v>0.12722180259967172</v>
      </c>
      <c r="E40" s="215">
        <f t="shared" si="19"/>
        <v>0.12918933817180084</v>
      </c>
      <c r="F40" s="52">
        <f t="shared" ref="F40:F62" si="24">(C40-B40)/B40</f>
        <v>3.5169656366341319E-2</v>
      </c>
      <c r="H40" s="19">
        <v>3440.5720000000001</v>
      </c>
      <c r="I40" s="140">
        <v>3709.7840000000001</v>
      </c>
      <c r="J40" s="247">
        <f t="shared" si="20"/>
        <v>0.13321507040756025</v>
      </c>
      <c r="K40" s="215">
        <f t="shared" si="21"/>
        <v>0.14366098309178293</v>
      </c>
      <c r="L40" s="52">
        <f t="shared" si="22"/>
        <v>7.8246291605000559E-2</v>
      </c>
      <c r="N40" s="27">
        <f t="shared" si="23"/>
        <v>2.4291597563618934</v>
      </c>
      <c r="O40" s="152">
        <f t="shared" si="23"/>
        <v>2.5302446636692997</v>
      </c>
      <c r="P40" s="52">
        <f t="shared" si="7"/>
        <v>4.1613116240160022E-2</v>
      </c>
    </row>
    <row r="41" spans="1:16" ht="20.100000000000001" customHeight="1" x14ac:dyDescent="0.25">
      <c r="A41" s="38" t="s">
        <v>173</v>
      </c>
      <c r="B41" s="19">
        <v>18430.830000000002</v>
      </c>
      <c r="C41" s="140">
        <v>17750.579999999998</v>
      </c>
      <c r="D41" s="247">
        <f t="shared" si="18"/>
        <v>0.16555102159602506</v>
      </c>
      <c r="E41" s="215">
        <f t="shared" si="19"/>
        <v>0.15640589413314665</v>
      </c>
      <c r="F41" s="52">
        <f t="shared" si="24"/>
        <v>-3.6908267289102202E-2</v>
      </c>
      <c r="H41" s="19">
        <v>3636.5180000000005</v>
      </c>
      <c r="I41" s="140">
        <v>3542.1079999999997</v>
      </c>
      <c r="J41" s="247">
        <f t="shared" si="20"/>
        <v>0.14080187870166946</v>
      </c>
      <c r="K41" s="215">
        <f t="shared" si="21"/>
        <v>0.137167748175438</v>
      </c>
      <c r="L41" s="52">
        <f t="shared" si="22"/>
        <v>-2.5961647928045662E-2</v>
      </c>
      <c r="N41" s="27">
        <f t="shared" si="23"/>
        <v>1.9730625262128729</v>
      </c>
      <c r="O41" s="152">
        <f t="shared" si="23"/>
        <v>1.9954885981190473</v>
      </c>
      <c r="P41" s="52">
        <f t="shared" si="7"/>
        <v>1.1366123277004991E-2</v>
      </c>
    </row>
    <row r="42" spans="1:16" ht="20.100000000000001" customHeight="1" x14ac:dyDescent="0.25">
      <c r="A42" s="38" t="s">
        <v>175</v>
      </c>
      <c r="B42" s="19">
        <v>14737.67</v>
      </c>
      <c r="C42" s="140">
        <v>11601.150000000001</v>
      </c>
      <c r="D42" s="247">
        <f t="shared" si="18"/>
        <v>0.13237799515513354</v>
      </c>
      <c r="E42" s="215">
        <f t="shared" si="19"/>
        <v>0.10222134931493813</v>
      </c>
      <c r="F42" s="52">
        <f t="shared" si="24"/>
        <v>-0.21282332960366182</v>
      </c>
      <c r="H42" s="19">
        <v>3302.259</v>
      </c>
      <c r="I42" s="140">
        <v>2615.232</v>
      </c>
      <c r="J42" s="247">
        <f t="shared" si="20"/>
        <v>0.1278597469226046</v>
      </c>
      <c r="K42" s="215">
        <f t="shared" si="21"/>
        <v>0.10127457559067851</v>
      </c>
      <c r="L42" s="52">
        <f t="shared" si="22"/>
        <v>-0.20804758197343093</v>
      </c>
      <c r="N42" s="27">
        <f t="shared" si="23"/>
        <v>2.2406927282263749</v>
      </c>
      <c r="O42" s="152">
        <f t="shared" si="23"/>
        <v>2.2542868594923777</v>
      </c>
      <c r="P42" s="52">
        <f t="shared" si="7"/>
        <v>6.0669323797749386E-3</v>
      </c>
    </row>
    <row r="43" spans="1:16" ht="20.100000000000001" customHeight="1" x14ac:dyDescent="0.25">
      <c r="A43" s="38" t="s">
        <v>178</v>
      </c>
      <c r="B43" s="19">
        <v>8757.59</v>
      </c>
      <c r="C43" s="140">
        <v>7733.76</v>
      </c>
      <c r="D43" s="247">
        <f t="shared" si="18"/>
        <v>7.8663194832741271E-2</v>
      </c>
      <c r="E43" s="215">
        <f t="shared" si="19"/>
        <v>6.8144570363963569E-2</v>
      </c>
      <c r="F43" s="52">
        <f t="shared" si="24"/>
        <v>-0.11690773374866829</v>
      </c>
      <c r="H43" s="19">
        <v>2686.7939999999999</v>
      </c>
      <c r="I43" s="140">
        <v>2194.0940000000001</v>
      </c>
      <c r="J43" s="247">
        <f t="shared" si="20"/>
        <v>0.10402963573516567</v>
      </c>
      <c r="K43" s="215">
        <f t="shared" si="21"/>
        <v>8.4966052211067386E-2</v>
      </c>
      <c r="L43" s="52">
        <f t="shared" si="22"/>
        <v>-0.18337840563883939</v>
      </c>
      <c r="N43" s="27">
        <f t="shared" si="23"/>
        <v>3.0679604777113334</v>
      </c>
      <c r="O43" s="152">
        <f t="shared" si="23"/>
        <v>2.8370339912280702</v>
      </c>
      <c r="P43" s="52">
        <f t="shared" si="7"/>
        <v>-7.5270358976570639E-2</v>
      </c>
    </row>
    <row r="44" spans="1:16" ht="20.100000000000001" customHeight="1" x14ac:dyDescent="0.25">
      <c r="A44" s="38" t="s">
        <v>172</v>
      </c>
      <c r="B44" s="19">
        <v>4804.76</v>
      </c>
      <c r="C44" s="140">
        <v>4404.4699999999993</v>
      </c>
      <c r="D44" s="247">
        <f t="shared" si="18"/>
        <v>4.3157737688629176E-2</v>
      </c>
      <c r="E44" s="215">
        <f t="shared" si="19"/>
        <v>3.8809158265962033E-2</v>
      </c>
      <c r="F44" s="52">
        <f t="shared" si="24"/>
        <v>-8.3311133126316578E-2</v>
      </c>
      <c r="H44" s="19">
        <v>1167.058</v>
      </c>
      <c r="I44" s="140">
        <v>1149.114</v>
      </c>
      <c r="J44" s="247">
        <f t="shared" si="20"/>
        <v>4.5187170516910111E-2</v>
      </c>
      <c r="K44" s="215">
        <f t="shared" si="21"/>
        <v>4.4499315034118178E-2</v>
      </c>
      <c r="L44" s="52">
        <f t="shared" si="22"/>
        <v>-1.5375414075392963E-2</v>
      </c>
      <c r="N44" s="27">
        <f t="shared" si="23"/>
        <v>2.4289621125716994</v>
      </c>
      <c r="O44" s="152">
        <f t="shared" si="23"/>
        <v>2.608972248647397</v>
      </c>
      <c r="P44" s="52">
        <f t="shared" si="7"/>
        <v>7.4109898686360823E-2</v>
      </c>
    </row>
    <row r="45" spans="1:16" ht="20.100000000000001" customHeight="1" x14ac:dyDescent="0.25">
      <c r="A45" s="38" t="s">
        <v>190</v>
      </c>
      <c r="B45" s="19">
        <v>4074.9400000000005</v>
      </c>
      <c r="C45" s="140">
        <v>4947.1299999999992</v>
      </c>
      <c r="D45" s="247">
        <f t="shared" si="18"/>
        <v>3.6602284321569145E-2</v>
      </c>
      <c r="E45" s="215">
        <f t="shared" si="19"/>
        <v>4.3590704700517603E-2</v>
      </c>
      <c r="F45" s="52">
        <f t="shared" si="24"/>
        <v>0.21403750730072063</v>
      </c>
      <c r="H45" s="19">
        <v>919.03399999999988</v>
      </c>
      <c r="I45" s="140">
        <v>1120.6030000000001</v>
      </c>
      <c r="J45" s="247">
        <f t="shared" si="20"/>
        <v>3.5583960753311286E-2</v>
      </c>
      <c r="K45" s="215">
        <f t="shared" si="21"/>
        <v>4.3395229650998887E-2</v>
      </c>
      <c r="L45" s="52">
        <f t="shared" si="22"/>
        <v>0.21932703251457533</v>
      </c>
      <c r="N45" s="27">
        <f t="shared" si="23"/>
        <v>2.2553313668422108</v>
      </c>
      <c r="O45" s="152">
        <f t="shared" si="23"/>
        <v>2.265157778348255</v>
      </c>
      <c r="P45" s="52">
        <f t="shared" si="7"/>
        <v>4.3569701776473915E-3</v>
      </c>
    </row>
    <row r="46" spans="1:16" ht="20.100000000000001" customHeight="1" x14ac:dyDescent="0.25">
      <c r="A46" s="38" t="s">
        <v>188</v>
      </c>
      <c r="B46" s="19">
        <v>2693.33</v>
      </c>
      <c r="C46" s="140">
        <v>2587.83</v>
      </c>
      <c r="D46" s="247">
        <f t="shared" si="18"/>
        <v>2.4192265513556473E-2</v>
      </c>
      <c r="E46" s="215">
        <f t="shared" si="19"/>
        <v>2.280217688743584E-2</v>
      </c>
      <c r="F46" s="52">
        <f t="shared" si="24"/>
        <v>-3.9170840557970987E-2</v>
      </c>
      <c r="H46" s="19">
        <v>596.6930000000001</v>
      </c>
      <c r="I46" s="140">
        <v>637.96500000000015</v>
      </c>
      <c r="J46" s="247">
        <f t="shared" si="20"/>
        <v>2.3103280502979842E-2</v>
      </c>
      <c r="K46" s="215">
        <f t="shared" si="21"/>
        <v>2.470512544076672E-2</v>
      </c>
      <c r="L46" s="52">
        <f t="shared" si="22"/>
        <v>6.9167897059291869E-2</v>
      </c>
      <c r="N46" s="27">
        <f t="shared" si="23"/>
        <v>2.2154470488206055</v>
      </c>
      <c r="O46" s="152">
        <f t="shared" si="23"/>
        <v>2.4652508085925278</v>
      </c>
      <c r="P46" s="52">
        <f t="shared" si="7"/>
        <v>0.11275546391637094</v>
      </c>
    </row>
    <row r="47" spans="1:16" ht="20.100000000000001" customHeight="1" x14ac:dyDescent="0.25">
      <c r="A47" s="38" t="s">
        <v>174</v>
      </c>
      <c r="B47" s="19">
        <v>1283.1600000000001</v>
      </c>
      <c r="C47" s="140">
        <v>2715.52</v>
      </c>
      <c r="D47" s="247">
        <f t="shared" si="18"/>
        <v>1.1525712562654828E-2</v>
      </c>
      <c r="E47" s="215">
        <f t="shared" si="19"/>
        <v>2.3927293284864069E-2</v>
      </c>
      <c r="F47" s="52">
        <f t="shared" si="24"/>
        <v>1.116275444995168</v>
      </c>
      <c r="H47" s="19">
        <v>424.96899999999999</v>
      </c>
      <c r="I47" s="140">
        <v>617.64799999999991</v>
      </c>
      <c r="J47" s="247">
        <f t="shared" si="20"/>
        <v>1.6454320751325791E-2</v>
      </c>
      <c r="K47" s="215">
        <f t="shared" si="21"/>
        <v>2.391835181904756E-2</v>
      </c>
      <c r="L47" s="52">
        <f t="shared" si="22"/>
        <v>0.45339542413681921</v>
      </c>
      <c r="N47" s="27">
        <f t="shared" ref="N47:N48" si="25">(H47/B47)*10</f>
        <v>3.3118940740048002</v>
      </c>
      <c r="O47" s="152">
        <f t="shared" ref="O47:O48" si="26">(I47/C47)*10</f>
        <v>2.2745109592269617</v>
      </c>
      <c r="P47" s="52">
        <f t="shared" ref="P47:P48" si="27">(O47-N47)/N47</f>
        <v>-0.31322955734614322</v>
      </c>
    </row>
    <row r="48" spans="1:16" ht="20.100000000000001" customHeight="1" x14ac:dyDescent="0.25">
      <c r="A48" s="38" t="s">
        <v>182</v>
      </c>
      <c r="B48" s="19">
        <v>1688.32</v>
      </c>
      <c r="C48" s="140">
        <v>1253.92</v>
      </c>
      <c r="D48" s="247">
        <f t="shared" si="18"/>
        <v>1.5164976334815143E-2</v>
      </c>
      <c r="E48" s="215">
        <f t="shared" si="19"/>
        <v>1.1048680030254519E-2</v>
      </c>
      <c r="F48" s="52">
        <f t="shared" si="24"/>
        <v>-0.25729719484457914</v>
      </c>
      <c r="H48" s="19">
        <v>503.84500000000003</v>
      </c>
      <c r="I48" s="140">
        <v>385.51400000000001</v>
      </c>
      <c r="J48" s="247">
        <f t="shared" si="20"/>
        <v>1.9508310580187597E-2</v>
      </c>
      <c r="K48" s="215">
        <f t="shared" si="21"/>
        <v>1.4928987842862444E-2</v>
      </c>
      <c r="L48" s="52">
        <f t="shared" si="22"/>
        <v>-0.2348559576853993</v>
      </c>
      <c r="N48" s="27">
        <f t="shared" si="25"/>
        <v>2.9842980003790753</v>
      </c>
      <c r="O48" s="152">
        <f t="shared" si="26"/>
        <v>3.0744704606354474</v>
      </c>
      <c r="P48" s="52">
        <f t="shared" si="27"/>
        <v>3.0215635383905374E-2</v>
      </c>
    </row>
    <row r="49" spans="1:16" ht="20.100000000000001" customHeight="1" x14ac:dyDescent="0.25">
      <c r="A49" s="38" t="s">
        <v>193</v>
      </c>
      <c r="B49" s="19">
        <v>1771.3700000000001</v>
      </c>
      <c r="C49" s="140">
        <v>2166.1400000000003</v>
      </c>
      <c r="D49" s="247">
        <f t="shared" si="18"/>
        <v>1.5910955346262263E-2</v>
      </c>
      <c r="E49" s="215">
        <f t="shared" si="19"/>
        <v>1.9086534835344782E-2</v>
      </c>
      <c r="F49" s="52">
        <f t="shared" si="24"/>
        <v>0.22286140106245458</v>
      </c>
      <c r="H49" s="19">
        <v>300.51799999999997</v>
      </c>
      <c r="I49" s="140">
        <v>385.09900000000005</v>
      </c>
      <c r="J49" s="247">
        <f t="shared" si="20"/>
        <v>1.1635718284267613E-2</v>
      </c>
      <c r="K49" s="215">
        <f t="shared" si="21"/>
        <v>1.4912917012867198E-2</v>
      </c>
      <c r="L49" s="52">
        <f t="shared" si="22"/>
        <v>0.28145069513307053</v>
      </c>
      <c r="N49" s="27">
        <f t="shared" si="23"/>
        <v>1.6965286755449169</v>
      </c>
      <c r="O49" s="152">
        <f t="shared" si="23"/>
        <v>1.7778121451060411</v>
      </c>
      <c r="P49" s="52">
        <f t="shared" si="7"/>
        <v>4.7911639062049059E-2</v>
      </c>
    </row>
    <row r="50" spans="1:16" ht="20.100000000000001" customHeight="1" x14ac:dyDescent="0.25">
      <c r="A50" s="38" t="s">
        <v>194</v>
      </c>
      <c r="B50" s="19">
        <v>1616.03</v>
      </c>
      <c r="C50" s="140">
        <v>1422.8500000000001</v>
      </c>
      <c r="D50" s="247">
        <f t="shared" si="18"/>
        <v>1.4515646741347206E-2</v>
      </c>
      <c r="E50" s="215">
        <f t="shared" si="19"/>
        <v>1.2537174924275587E-2</v>
      </c>
      <c r="F50" s="52">
        <f t="shared" si="24"/>
        <v>-0.11953986002735088</v>
      </c>
      <c r="H50" s="19">
        <v>410.291</v>
      </c>
      <c r="I50" s="140">
        <v>368.60399999999998</v>
      </c>
      <c r="J50" s="247">
        <f t="shared" si="20"/>
        <v>1.5886005133038433E-2</v>
      </c>
      <c r="K50" s="215">
        <f t="shared" si="21"/>
        <v>1.4274149926670544E-2</v>
      </c>
      <c r="L50" s="52">
        <f t="shared" si="22"/>
        <v>-0.10160349605523887</v>
      </c>
      <c r="N50" s="27">
        <f t="shared" si="23"/>
        <v>2.5388823227291573</v>
      </c>
      <c r="O50" s="152">
        <f t="shared" si="23"/>
        <v>2.590603366482763</v>
      </c>
      <c r="P50" s="52">
        <f t="shared" si="7"/>
        <v>2.0371579765858745E-2</v>
      </c>
    </row>
    <row r="51" spans="1:16" ht="20.100000000000001" customHeight="1" x14ac:dyDescent="0.25">
      <c r="A51" s="38" t="s">
        <v>179</v>
      </c>
      <c r="B51" s="19">
        <v>1260.6000000000001</v>
      </c>
      <c r="C51" s="140">
        <v>953.93</v>
      </c>
      <c r="D51" s="247">
        <f t="shared" si="18"/>
        <v>1.1323072147263535E-2</v>
      </c>
      <c r="E51" s="215">
        <f t="shared" si="19"/>
        <v>8.4053746182058599E-3</v>
      </c>
      <c r="F51" s="52">
        <f t="shared" si="24"/>
        <v>-0.24327304458194524</v>
      </c>
      <c r="H51" s="19">
        <v>360.05699999999996</v>
      </c>
      <c r="I51" s="140">
        <v>255.55</v>
      </c>
      <c r="J51" s="247">
        <f t="shared" si="20"/>
        <v>1.3941001265410204E-2</v>
      </c>
      <c r="K51" s="215">
        <f t="shared" si="21"/>
        <v>9.8961460368326391E-3</v>
      </c>
      <c r="L51" s="52">
        <f t="shared" si="22"/>
        <v>-0.29025126577180826</v>
      </c>
      <c r="N51" s="27">
        <f t="shared" si="23"/>
        <v>2.8562351261304135</v>
      </c>
      <c r="O51" s="152">
        <f t="shared" si="23"/>
        <v>2.6789177402954096</v>
      </c>
      <c r="P51" s="52">
        <f t="shared" si="7"/>
        <v>-6.2080808478548105E-2</v>
      </c>
    </row>
    <row r="52" spans="1:16" ht="20.100000000000001" customHeight="1" x14ac:dyDescent="0.25">
      <c r="A52" s="38" t="s">
        <v>183</v>
      </c>
      <c r="B52" s="19">
        <v>986.86</v>
      </c>
      <c r="C52" s="140">
        <v>781.65</v>
      </c>
      <c r="D52" s="247">
        <f t="shared" si="18"/>
        <v>8.8642606530608369E-3</v>
      </c>
      <c r="E52" s="215">
        <f t="shared" si="19"/>
        <v>6.8873618298204388E-3</v>
      </c>
      <c r="F52" s="52">
        <f t="shared" si="24"/>
        <v>-0.20794236264515739</v>
      </c>
      <c r="H52" s="19">
        <v>298.28699999999998</v>
      </c>
      <c r="I52" s="140">
        <v>247.36899999999997</v>
      </c>
      <c r="J52" s="247">
        <f t="shared" si="20"/>
        <v>1.1549336478544824E-2</v>
      </c>
      <c r="K52" s="215">
        <f t="shared" si="21"/>
        <v>9.5793376990227063E-3</v>
      </c>
      <c r="L52" s="52">
        <f t="shared" si="22"/>
        <v>-0.17070137149791983</v>
      </c>
      <c r="N52" s="27">
        <f t="shared" si="23"/>
        <v>3.0225867904262</v>
      </c>
      <c r="O52" s="152">
        <f t="shared" si="23"/>
        <v>3.1647028721294697</v>
      </c>
      <c r="P52" s="52">
        <f t="shared" si="7"/>
        <v>4.7018031757900501E-2</v>
      </c>
    </row>
    <row r="53" spans="1:16" ht="20.100000000000001" customHeight="1" x14ac:dyDescent="0.25">
      <c r="A53" s="38" t="s">
        <v>196</v>
      </c>
      <c r="B53" s="19">
        <v>1947.3</v>
      </c>
      <c r="C53" s="140">
        <v>944.07999999999993</v>
      </c>
      <c r="D53" s="247">
        <f t="shared" si="18"/>
        <v>1.7491209259373534E-2</v>
      </c>
      <c r="E53" s="215">
        <f t="shared" si="19"/>
        <v>8.3185831974629046E-3</v>
      </c>
      <c r="F53" s="52">
        <f t="shared" si="24"/>
        <v>-0.51518512812612338</v>
      </c>
      <c r="H53" s="19">
        <v>449.24100000000004</v>
      </c>
      <c r="I53" s="140">
        <v>222.22899999999998</v>
      </c>
      <c r="J53" s="247">
        <f t="shared" si="20"/>
        <v>1.7394105237432258E-2</v>
      </c>
      <c r="K53" s="215">
        <f t="shared" si="21"/>
        <v>8.6057939253346913E-3</v>
      </c>
      <c r="L53" s="52">
        <f t="shared" si="22"/>
        <v>-0.50532342328505198</v>
      </c>
      <c r="N53" s="27">
        <f t="shared" si="23"/>
        <v>2.3069942997997233</v>
      </c>
      <c r="O53" s="152">
        <f t="shared" si="23"/>
        <v>2.3539212778578085</v>
      </c>
      <c r="P53" s="52">
        <f t="shared" si="7"/>
        <v>2.0341176422568132E-2</v>
      </c>
    </row>
    <row r="54" spans="1:16" ht="20.100000000000001" customHeight="1" x14ac:dyDescent="0.25">
      <c r="A54" s="38" t="s">
        <v>199</v>
      </c>
      <c r="B54" s="19">
        <v>4</v>
      </c>
      <c r="C54" s="140">
        <v>379.09999999999997</v>
      </c>
      <c r="D54" s="247">
        <f t="shared" si="18"/>
        <v>3.5929151665123061E-5</v>
      </c>
      <c r="E54" s="215">
        <f t="shared" si="19"/>
        <v>3.3403682846349751E-3</v>
      </c>
      <c r="F54" s="52">
        <f t="shared" si="24"/>
        <v>93.774999999999991</v>
      </c>
      <c r="H54" s="19">
        <v>1.423</v>
      </c>
      <c r="I54" s="140">
        <v>85.313999999999993</v>
      </c>
      <c r="J54" s="247">
        <f t="shared" si="20"/>
        <v>5.509695631713513E-5</v>
      </c>
      <c r="K54" s="215">
        <f t="shared" si="21"/>
        <v>3.3037753981073749E-3</v>
      </c>
      <c r="L54" s="52">
        <f t="shared" si="22"/>
        <v>58.953619114546726</v>
      </c>
      <c r="N54" s="27">
        <f t="shared" si="23"/>
        <v>3.5575000000000001</v>
      </c>
      <c r="O54" s="152">
        <f t="shared" si="23"/>
        <v>2.2504352413611182</v>
      </c>
      <c r="P54" s="52">
        <f t="shared" si="7"/>
        <v>-0.36741103545716991</v>
      </c>
    </row>
    <row r="55" spans="1:16" ht="20.100000000000001" customHeight="1" x14ac:dyDescent="0.25">
      <c r="A55" s="38" t="s">
        <v>192</v>
      </c>
      <c r="B55" s="19">
        <v>585.13000000000011</v>
      </c>
      <c r="C55" s="140">
        <v>281.67</v>
      </c>
      <c r="D55" s="247">
        <f t="shared" si="18"/>
        <v>5.2558061284533652E-3</v>
      </c>
      <c r="E55" s="215">
        <f t="shared" si="19"/>
        <v>2.481882180778511E-3</v>
      </c>
      <c r="F55" s="52">
        <f t="shared" si="24"/>
        <v>-0.51861979389195567</v>
      </c>
      <c r="H55" s="19">
        <v>151.29400000000001</v>
      </c>
      <c r="I55" s="140">
        <v>82.023999999999987</v>
      </c>
      <c r="J55" s="247">
        <f t="shared" si="20"/>
        <v>5.8579331757165447E-3</v>
      </c>
      <c r="K55" s="215">
        <f t="shared" si="21"/>
        <v>3.1763705048920374E-3</v>
      </c>
      <c r="L55" s="52">
        <f t="shared" si="22"/>
        <v>-0.45785027826615743</v>
      </c>
      <c r="N55" s="27">
        <f t="shared" ref="N55:N56" si="28">(H55/B55)*10</f>
        <v>2.5856476338591423</v>
      </c>
      <c r="O55" s="152">
        <f t="shared" ref="O55:O56" si="29">(I55/C55)*10</f>
        <v>2.9120602123051791</v>
      </c>
      <c r="P55" s="52">
        <f t="shared" ref="P55:P56" si="30">(O55-N55)/N55</f>
        <v>0.12624016287898362</v>
      </c>
    </row>
    <row r="56" spans="1:16" ht="20.100000000000001" customHeight="1" x14ac:dyDescent="0.25">
      <c r="A56" s="38" t="s">
        <v>195</v>
      </c>
      <c r="B56" s="19">
        <v>318.71999999999997</v>
      </c>
      <c r="C56" s="140">
        <v>287.49</v>
      </c>
      <c r="D56" s="247">
        <f t="shared" si="18"/>
        <v>2.8628348046770054E-3</v>
      </c>
      <c r="E56" s="215">
        <f t="shared" si="19"/>
        <v>2.5331640151667347E-3</v>
      </c>
      <c r="F56" s="52">
        <f t="shared" si="24"/>
        <v>-9.7985692771084223E-2</v>
      </c>
      <c r="H56" s="19">
        <v>76.446999999999974</v>
      </c>
      <c r="I56" s="140">
        <v>79.650000000000006</v>
      </c>
      <c r="J56" s="247">
        <f t="shared" si="20"/>
        <v>2.9599416862797104E-3</v>
      </c>
      <c r="K56" s="215">
        <f t="shared" si="21"/>
        <v>3.0844376123409104E-3</v>
      </c>
      <c r="L56" s="52">
        <f t="shared" ref="L56:L57" si="31">(I56-H56)/H56</f>
        <v>4.189830863212464E-2</v>
      </c>
      <c r="N56" s="27">
        <f t="shared" si="28"/>
        <v>2.3985630020080313</v>
      </c>
      <c r="O56" s="152">
        <f t="shared" si="29"/>
        <v>2.7705311489095275</v>
      </c>
      <c r="P56" s="52">
        <f t="shared" si="30"/>
        <v>0.15507958164538163</v>
      </c>
    </row>
    <row r="57" spans="1:16" ht="20.100000000000001" customHeight="1" x14ac:dyDescent="0.25">
      <c r="A57" s="38" t="s">
        <v>191</v>
      </c>
      <c r="B57" s="19">
        <v>140.43</v>
      </c>
      <c r="C57" s="140">
        <v>269.23</v>
      </c>
      <c r="D57" s="247">
        <f t="shared" si="18"/>
        <v>1.2613826920833079E-3</v>
      </c>
      <c r="E57" s="215">
        <f t="shared" si="19"/>
        <v>2.3722694626016208E-3</v>
      </c>
      <c r="F57" s="52">
        <f t="shared" si="24"/>
        <v>0.9171829381186356</v>
      </c>
      <c r="H57" s="19">
        <v>46.039999999999992</v>
      </c>
      <c r="I57" s="140">
        <v>74.057999999999993</v>
      </c>
      <c r="J57" s="247">
        <f t="shared" si="20"/>
        <v>1.7826169141538306E-3</v>
      </c>
      <c r="K57" s="215">
        <f t="shared" si="21"/>
        <v>2.8678880187663919E-3</v>
      </c>
      <c r="L57" s="52">
        <f t="shared" si="31"/>
        <v>0.60855777584708959</v>
      </c>
      <c r="N57" s="27">
        <f t="shared" ref="N57:N58" si="32">(H57/B57)*10</f>
        <v>3.2785017446414577</v>
      </c>
      <c r="O57" s="152">
        <f t="shared" ref="O57:O58" si="33">(I57/C57)*10</f>
        <v>2.7507335735244953</v>
      </c>
      <c r="P57" s="52">
        <f t="shared" ref="P57:P58" si="34">(O57-N57)/N57</f>
        <v>-0.16097846279312564</v>
      </c>
    </row>
    <row r="58" spans="1:16" ht="20.100000000000001" customHeight="1" x14ac:dyDescent="0.25">
      <c r="A58" s="38" t="s">
        <v>184</v>
      </c>
      <c r="B58" s="19">
        <v>63.62</v>
      </c>
      <c r="C58" s="140">
        <v>215.94000000000003</v>
      </c>
      <c r="D58" s="247">
        <f t="shared" si="18"/>
        <v>5.7145315723378229E-4</v>
      </c>
      <c r="E58" s="215">
        <f t="shared" si="19"/>
        <v>1.9027146594146047E-3</v>
      </c>
      <c r="F58" s="52">
        <f t="shared" si="24"/>
        <v>2.3942156554542602</v>
      </c>
      <c r="H58" s="19">
        <v>21.327999999999999</v>
      </c>
      <c r="I58" s="140">
        <v>52.596000000000004</v>
      </c>
      <c r="J58" s="247">
        <f t="shared" si="20"/>
        <v>8.2579612391557133E-4</v>
      </c>
      <c r="K58" s="215">
        <f t="shared" si="21"/>
        <v>2.036774396216981E-3</v>
      </c>
      <c r="L58" s="52">
        <f t="shared" si="22"/>
        <v>1.4660540135033762</v>
      </c>
      <c r="N58" s="27">
        <f t="shared" si="32"/>
        <v>3.352404904118202</v>
      </c>
      <c r="O58" s="152">
        <f t="shared" si="33"/>
        <v>2.4356765768268964</v>
      </c>
      <c r="P58" s="52">
        <f t="shared" si="34"/>
        <v>-0.27345393933923884</v>
      </c>
    </row>
    <row r="59" spans="1:16" ht="20.100000000000001" customHeight="1" x14ac:dyDescent="0.25">
      <c r="A59" s="38" t="s">
        <v>197</v>
      </c>
      <c r="B59" s="19">
        <v>158.19</v>
      </c>
      <c r="C59" s="140">
        <v>138.69</v>
      </c>
      <c r="D59" s="247">
        <f t="shared" ref="D59" si="35">B59/$B$62</f>
        <v>1.4209081254764543E-3</v>
      </c>
      <c r="E59" s="215">
        <f t="shared" ref="E59" si="36">C59/$C$62</f>
        <v>1.2220408266843173E-3</v>
      </c>
      <c r="F59" s="52">
        <f t="shared" si="24"/>
        <v>-0.1232694860610658</v>
      </c>
      <c r="H59" s="19">
        <v>51.996999999999993</v>
      </c>
      <c r="I59" s="140">
        <v>45.875</v>
      </c>
      <c r="J59" s="247">
        <f t="shared" ref="J59:J60" si="37">H59/$H$62</f>
        <v>2.013265240774473E-3</v>
      </c>
      <c r="K59" s="215">
        <f t="shared" ref="K59:K60" si="38">I59/$I$62</f>
        <v>1.776504400077078E-3</v>
      </c>
      <c r="L59" s="52">
        <f t="shared" si="22"/>
        <v>-0.1177375617824104</v>
      </c>
      <c r="N59" s="27">
        <f t="shared" ref="N59:N60" si="39">(H59/B59)*10</f>
        <v>3.2869966495985836</v>
      </c>
      <c r="O59" s="152">
        <f t="shared" ref="O59:O60" si="40">(I59/C59)*10</f>
        <v>3.3077366789242197</v>
      </c>
      <c r="P59" s="52">
        <f t="shared" ref="P59:P60" si="41">(O59-N59)/N59</f>
        <v>6.3097202512113751E-3</v>
      </c>
    </row>
    <row r="60" spans="1:16" ht="20.100000000000001" customHeight="1" x14ac:dyDescent="0.25">
      <c r="A60" s="38" t="s">
        <v>198</v>
      </c>
      <c r="B60" s="19">
        <v>131.29000000000002</v>
      </c>
      <c r="C60" s="140">
        <v>145.21</v>
      </c>
      <c r="D60" s="247">
        <f t="shared" si="18"/>
        <v>1.1792845805285019E-3</v>
      </c>
      <c r="E60" s="215">
        <f t="shared" si="19"/>
        <v>1.2794905792979287E-3</v>
      </c>
      <c r="F60" s="52">
        <f t="shared" si="24"/>
        <v>0.10602483052783902</v>
      </c>
      <c r="H60" s="19">
        <v>30.076999999999998</v>
      </c>
      <c r="I60" s="140">
        <v>27.566000000000003</v>
      </c>
      <c r="J60" s="247">
        <f t="shared" si="37"/>
        <v>1.1645475440270367E-3</v>
      </c>
      <c r="K60" s="215">
        <f t="shared" si="38"/>
        <v>1.0674903605999942E-3</v>
      </c>
      <c r="L60" s="52">
        <f t="shared" si="22"/>
        <v>-8.3485719985370743E-2</v>
      </c>
      <c r="N60" s="27">
        <f t="shared" si="39"/>
        <v>2.2908827785817651</v>
      </c>
      <c r="O60" s="152">
        <f t="shared" si="40"/>
        <v>1.8983541078438124</v>
      </c>
      <c r="P60" s="52">
        <f t="shared" si="41"/>
        <v>-0.17134384806059721</v>
      </c>
    </row>
    <row r="61" spans="1:16" ht="20.100000000000001" customHeight="1" thickBot="1" x14ac:dyDescent="0.3">
      <c r="A61" s="8" t="s">
        <v>17</v>
      </c>
      <c r="B61" s="19">
        <f>B62-SUM(B39:B60)</f>
        <v>96.689999999987776</v>
      </c>
      <c r="C61" s="140">
        <f>C62-SUM(C39:C60)</f>
        <v>94.149999999994179</v>
      </c>
      <c r="D61" s="247">
        <f t="shared" si="18"/>
        <v>8.684974186250774E-4</v>
      </c>
      <c r="E61" s="215">
        <f t="shared" si="19"/>
        <v>8.2958500131459631E-4</v>
      </c>
      <c r="F61" s="52">
        <f t="shared" si="24"/>
        <v>-2.6269521150004325E-2</v>
      </c>
      <c r="H61" s="19">
        <f>H62-SUM(H39:H60)</f>
        <v>34.161999999996624</v>
      </c>
      <c r="I61" s="140">
        <f>I62-SUM(I39:I60)</f>
        <v>26.962999999999738</v>
      </c>
      <c r="J61" s="247">
        <f t="shared" si="20"/>
        <v>1.3227141403413805E-3</v>
      </c>
      <c r="K61" s="215">
        <f t="shared" si="21"/>
        <v>1.0441392509924314E-3</v>
      </c>
      <c r="L61" s="52">
        <f t="shared" si="22"/>
        <v>-0.21073122182534973</v>
      </c>
      <c r="N61" s="27">
        <f t="shared" si="23"/>
        <v>3.5331471713725247</v>
      </c>
      <c r="O61" s="152">
        <f t="shared" si="23"/>
        <v>2.8638343069571324</v>
      </c>
      <c r="P61" s="52">
        <f t="shared" si="7"/>
        <v>-0.18943815016779608</v>
      </c>
    </row>
    <row r="62" spans="1:16" ht="26.25" customHeight="1" thickBot="1" x14ac:dyDescent="0.3">
      <c r="A62" s="12" t="s">
        <v>18</v>
      </c>
      <c r="B62" s="17">
        <v>111330.20999999999</v>
      </c>
      <c r="C62" s="145">
        <v>113490.48000000001</v>
      </c>
      <c r="D62" s="253">
        <f>SUM(D39:D61)</f>
        <v>1</v>
      </c>
      <c r="E62" s="254">
        <f>SUM(E39:E61)</f>
        <v>0.99999999999999989</v>
      </c>
      <c r="F62" s="57">
        <f t="shared" si="24"/>
        <v>1.9404167116904018E-2</v>
      </c>
      <c r="G62" s="1"/>
      <c r="H62" s="17">
        <v>25827.198000000004</v>
      </c>
      <c r="I62" s="145">
        <v>25823.184000000001</v>
      </c>
      <c r="J62" s="253">
        <f>SUM(J39:J61)</f>
        <v>0.99999999999999967</v>
      </c>
      <c r="K62" s="254">
        <f>SUM(K39:K61)</f>
        <v>0.99999999999999978</v>
      </c>
      <c r="L62" s="57">
        <f t="shared" si="22"/>
        <v>-1.5541755632968206E-4</v>
      </c>
      <c r="M62" s="1"/>
      <c r="N62" s="29">
        <f t="shared" si="23"/>
        <v>2.3198732850679078</v>
      </c>
      <c r="O62" s="146">
        <f t="shared" si="23"/>
        <v>2.2753612461591493</v>
      </c>
      <c r="P62" s="57">
        <f t="shared" si="7"/>
        <v>-1.9187271647664834E-2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B5</f>
        <v>jan-jul</v>
      </c>
      <c r="C66" s="370"/>
      <c r="D66" s="368" t="str">
        <f>B5</f>
        <v>jan-jul</v>
      </c>
      <c r="E66" s="370"/>
      <c r="F66" s="131" t="str">
        <f>F37</f>
        <v>2025/2024</v>
      </c>
      <c r="H66" s="371" t="str">
        <f>B5</f>
        <v>jan-jul</v>
      </c>
      <c r="I66" s="370"/>
      <c r="J66" s="368" t="str">
        <f>B5</f>
        <v>jan-jul</v>
      </c>
      <c r="K66" s="369"/>
      <c r="L66" s="131" t="str">
        <f>L37</f>
        <v>2025/2024</v>
      </c>
      <c r="N66" s="371" t="str">
        <f>B5</f>
        <v>jan-jul</v>
      </c>
      <c r="O66" s="369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166</v>
      </c>
      <c r="B68" s="39">
        <v>44723.45</v>
      </c>
      <c r="C68" s="147">
        <v>48915.689999999995</v>
      </c>
      <c r="D68" s="247">
        <f>B68/$B$96</f>
        <v>0.28470923161492867</v>
      </c>
      <c r="E68" s="246">
        <f>C68/$C$96</f>
        <v>0.28265665423838604</v>
      </c>
      <c r="F68" s="61">
        <f t="shared" ref="F68:F94" si="42">(C68-B68)/B68</f>
        <v>9.3736954550688686E-2</v>
      </c>
      <c r="H68" s="19">
        <v>13196.25</v>
      </c>
      <c r="I68" s="147">
        <v>13769.263999999999</v>
      </c>
      <c r="J68" s="245">
        <f>H68/$H$96</f>
        <v>0.2821848304705602</v>
      </c>
      <c r="K68" s="246">
        <f>I68/$I$96</f>
        <v>0.30649264017746092</v>
      </c>
      <c r="L68" s="61">
        <f t="shared" ref="L68:L96" si="43">(I68-H68)/H68</f>
        <v>4.3422487449085855E-2</v>
      </c>
      <c r="N68" s="41">
        <f t="shared" ref="N68:O96" si="44">(H68/B68)*10</f>
        <v>2.9506332807509263</v>
      </c>
      <c r="O68" s="149">
        <f t="shared" si="44"/>
        <v>2.8148972241830794</v>
      </c>
      <c r="P68" s="61">
        <f t="shared" si="7"/>
        <v>-4.6002347175214724E-2</v>
      </c>
    </row>
    <row r="69" spans="1:16" ht="20.100000000000001" customHeight="1" x14ac:dyDescent="0.25">
      <c r="A69" s="38" t="s">
        <v>176</v>
      </c>
      <c r="B69" s="19">
        <v>39464.089999999997</v>
      </c>
      <c r="C69" s="140">
        <v>47138.05</v>
      </c>
      <c r="D69" s="247">
        <f t="shared" ref="D69:D95" si="45">B69/$B$96</f>
        <v>0.25122817538187214</v>
      </c>
      <c r="E69" s="215">
        <f t="shared" ref="E69:E95" si="46">C69/$C$96</f>
        <v>0.27238465818067281</v>
      </c>
      <c r="F69" s="52">
        <f t="shared" si="42"/>
        <v>0.19445424942016926</v>
      </c>
      <c r="H69" s="19">
        <v>12217.282000000001</v>
      </c>
      <c r="I69" s="140">
        <v>8874.8100000000013</v>
      </c>
      <c r="J69" s="214">
        <f t="shared" ref="J69:J96" si="47">H69/$H$96</f>
        <v>0.26125085914415286</v>
      </c>
      <c r="K69" s="215">
        <f t="shared" ref="K69:K96" si="48">I69/$I$96</f>
        <v>0.19754606694833746</v>
      </c>
      <c r="L69" s="52">
        <f t="shared" si="43"/>
        <v>-0.27358556510359666</v>
      </c>
      <c r="N69" s="40">
        <f t="shared" si="44"/>
        <v>3.09579721716629</v>
      </c>
      <c r="O69" s="143">
        <f t="shared" si="44"/>
        <v>1.8827274356915489</v>
      </c>
      <c r="P69" s="52">
        <f t="shared" si="7"/>
        <v>-0.39184407000181798</v>
      </c>
    </row>
    <row r="70" spans="1:16" ht="20.100000000000001" customHeight="1" x14ac:dyDescent="0.25">
      <c r="A70" s="38" t="s">
        <v>167</v>
      </c>
      <c r="B70" s="19">
        <v>22522.76</v>
      </c>
      <c r="C70" s="140">
        <v>22464.980000000003</v>
      </c>
      <c r="D70" s="247">
        <f t="shared" si="45"/>
        <v>0.1433797637133864</v>
      </c>
      <c r="E70" s="215">
        <f t="shared" si="46"/>
        <v>0.12981266510463738</v>
      </c>
      <c r="F70" s="52">
        <f t="shared" si="42"/>
        <v>-2.5654049503699905E-3</v>
      </c>
      <c r="H70" s="19">
        <v>5645.7240000000002</v>
      </c>
      <c r="I70" s="140">
        <v>5516.9010000000007</v>
      </c>
      <c r="J70" s="214">
        <f t="shared" si="47"/>
        <v>0.12072654502783542</v>
      </c>
      <c r="K70" s="215">
        <f t="shared" si="48"/>
        <v>0.12280173821111097</v>
      </c>
      <c r="L70" s="52">
        <f t="shared" si="43"/>
        <v>-2.2817799807429377E-2</v>
      </c>
      <c r="N70" s="40">
        <f t="shared" si="44"/>
        <v>2.50667502561853</v>
      </c>
      <c r="O70" s="143">
        <f t="shared" si="44"/>
        <v>2.4557782824645291</v>
      </c>
      <c r="P70" s="52">
        <f t="shared" si="7"/>
        <v>-2.0304484081035554E-2</v>
      </c>
    </row>
    <row r="71" spans="1:16" ht="20.100000000000001" customHeight="1" x14ac:dyDescent="0.25">
      <c r="A71" s="38" t="s">
        <v>168</v>
      </c>
      <c r="B71" s="19">
        <v>14908.02</v>
      </c>
      <c r="C71" s="140">
        <v>16853.09</v>
      </c>
      <c r="D71" s="247">
        <f t="shared" si="45"/>
        <v>9.4904371623834693E-2</v>
      </c>
      <c r="E71" s="215">
        <f t="shared" si="46"/>
        <v>9.7384663959118267E-2</v>
      </c>
      <c r="F71" s="52">
        <f t="shared" si="42"/>
        <v>0.13047138385915766</v>
      </c>
      <c r="H71" s="19">
        <v>4329.6909999999989</v>
      </c>
      <c r="I71" s="140">
        <v>4793.5630000000001</v>
      </c>
      <c r="J71" s="214">
        <f t="shared" si="47"/>
        <v>9.2584872279996969E-2</v>
      </c>
      <c r="K71" s="215">
        <f t="shared" si="48"/>
        <v>0.10670082146198884</v>
      </c>
      <c r="L71" s="52">
        <f t="shared" si="43"/>
        <v>0.10713743775248658</v>
      </c>
      <c r="N71" s="40">
        <f t="shared" si="44"/>
        <v>2.9042696481491164</v>
      </c>
      <c r="O71" s="143">
        <f t="shared" si="44"/>
        <v>2.8443229105167065</v>
      </c>
      <c r="P71" s="52">
        <f t="shared" si="7"/>
        <v>-2.0640899398102989E-2</v>
      </c>
    </row>
    <row r="72" spans="1:16" ht="20.100000000000001" customHeight="1" x14ac:dyDescent="0.25">
      <c r="A72" s="38" t="s">
        <v>170</v>
      </c>
      <c r="B72" s="19">
        <v>9149.6899999999987</v>
      </c>
      <c r="C72" s="140">
        <v>9411.8000000000011</v>
      </c>
      <c r="D72" s="247">
        <f t="shared" si="45"/>
        <v>5.8246875172080791E-2</v>
      </c>
      <c r="E72" s="215">
        <f t="shared" si="46"/>
        <v>5.4385574411008865E-2</v>
      </c>
      <c r="F72" s="52">
        <f t="shared" si="42"/>
        <v>2.8646872189112684E-2</v>
      </c>
      <c r="H72" s="19">
        <v>3433.252</v>
      </c>
      <c r="I72" s="140">
        <v>3433.9799999999996</v>
      </c>
      <c r="J72" s="214">
        <f t="shared" si="47"/>
        <v>7.3415677452512026E-2</v>
      </c>
      <c r="K72" s="215">
        <f t="shared" si="48"/>
        <v>7.6437607450666731E-2</v>
      </c>
      <c r="L72" s="52">
        <f t="shared" si="43"/>
        <v>2.1204385812623446E-4</v>
      </c>
      <c r="N72" s="40">
        <f t="shared" si="44"/>
        <v>3.752315105757682</v>
      </c>
      <c r="O72" s="143">
        <f t="shared" si="44"/>
        <v>3.6485900677872452</v>
      </c>
      <c r="P72" s="52">
        <f t="shared" ref="P72:P86" si="49">(O72-N72)/N72</f>
        <v>-2.7642944434831066E-2</v>
      </c>
    </row>
    <row r="73" spans="1:16" ht="20.100000000000001" customHeight="1" x14ac:dyDescent="0.25">
      <c r="A73" s="38" t="s">
        <v>177</v>
      </c>
      <c r="B73" s="19">
        <v>4521.57</v>
      </c>
      <c r="C73" s="140">
        <v>4074.5199999999995</v>
      </c>
      <c r="D73" s="247">
        <f t="shared" si="45"/>
        <v>2.8784289235135329E-2</v>
      </c>
      <c r="E73" s="215">
        <f t="shared" si="46"/>
        <v>2.3544392215000723E-2</v>
      </c>
      <c r="F73" s="52">
        <f t="shared" si="42"/>
        <v>-9.8870525060985495E-2</v>
      </c>
      <c r="H73" s="19">
        <v>1427.9690000000001</v>
      </c>
      <c r="I73" s="140">
        <v>1311.857</v>
      </c>
      <c r="J73" s="214">
        <f t="shared" si="47"/>
        <v>3.0535280112320956E-2</v>
      </c>
      <c r="K73" s="215">
        <f t="shared" si="48"/>
        <v>2.920087199034628E-2</v>
      </c>
      <c r="L73" s="52">
        <f t="shared" si="43"/>
        <v>-8.1312689561188006E-2</v>
      </c>
      <c r="N73" s="40">
        <f t="shared" si="44"/>
        <v>3.1581264914620366</v>
      </c>
      <c r="O73" s="143">
        <f t="shared" si="44"/>
        <v>3.219660229916653</v>
      </c>
      <c r="P73" s="52">
        <f t="shared" si="49"/>
        <v>1.948425391477265E-2</v>
      </c>
    </row>
    <row r="74" spans="1:16" ht="20.100000000000001" customHeight="1" x14ac:dyDescent="0.25">
      <c r="A74" s="38" t="s">
        <v>187</v>
      </c>
      <c r="B74" s="19">
        <v>4967.51</v>
      </c>
      <c r="C74" s="140">
        <v>6398.2800000000007</v>
      </c>
      <c r="D74" s="247">
        <f t="shared" si="45"/>
        <v>3.1623140771552163E-2</v>
      </c>
      <c r="E74" s="215">
        <f t="shared" si="46"/>
        <v>3.6972112990338701E-2</v>
      </c>
      <c r="F74" s="52">
        <f t="shared" si="42"/>
        <v>0.28802559028567642</v>
      </c>
      <c r="H74" s="19">
        <v>975.40499999999986</v>
      </c>
      <c r="I74" s="140">
        <v>1282.0439999999999</v>
      </c>
      <c r="J74" s="214">
        <f t="shared" si="47"/>
        <v>2.0857781154883907E-2</v>
      </c>
      <c r="K74" s="215">
        <f t="shared" si="48"/>
        <v>2.8537258809452178E-2</v>
      </c>
      <c r="L74" s="52">
        <f t="shared" si="43"/>
        <v>0.31437095360388767</v>
      </c>
      <c r="N74" s="40">
        <f t="shared" si="44"/>
        <v>1.9635692731368428</v>
      </c>
      <c r="O74" s="143">
        <f t="shared" si="44"/>
        <v>2.0037322530430051</v>
      </c>
      <c r="P74" s="52">
        <f t="shared" si="49"/>
        <v>2.0454068239721967E-2</v>
      </c>
    </row>
    <row r="75" spans="1:16" ht="20.100000000000001" customHeight="1" x14ac:dyDescent="0.25">
      <c r="A75" s="38" t="s">
        <v>185</v>
      </c>
      <c r="B75" s="19">
        <v>3485.74</v>
      </c>
      <c r="C75" s="140">
        <v>3678.8999999999996</v>
      </c>
      <c r="D75" s="247">
        <f t="shared" si="45"/>
        <v>2.2190201270461504E-2</v>
      </c>
      <c r="E75" s="215">
        <f t="shared" si="46"/>
        <v>2.1258323561981818E-2</v>
      </c>
      <c r="F75" s="52">
        <f t="shared" si="42"/>
        <v>5.5414345304010015E-2</v>
      </c>
      <c r="H75" s="19">
        <v>944.91700000000014</v>
      </c>
      <c r="I75" s="140">
        <v>1095.0029999999999</v>
      </c>
      <c r="J75" s="214">
        <f t="shared" si="47"/>
        <v>2.0205834494932302E-2</v>
      </c>
      <c r="K75" s="215">
        <f t="shared" si="48"/>
        <v>2.4373877969965589E-2</v>
      </c>
      <c r="L75" s="52">
        <f t="shared" si="43"/>
        <v>0.15883511461853239</v>
      </c>
      <c r="N75" s="40">
        <f t="shared" ref="N75" si="50">(H75/B75)*10</f>
        <v>2.7108074612564339</v>
      </c>
      <c r="O75" s="143">
        <f t="shared" ref="O75" si="51">(I75/C75)*10</f>
        <v>2.9764413275707415</v>
      </c>
      <c r="P75" s="52">
        <f t="shared" ref="P75" si="52">(O75-N75)/N75</f>
        <v>9.7990679939765554E-2</v>
      </c>
    </row>
    <row r="76" spans="1:16" ht="20.100000000000001" customHeight="1" x14ac:dyDescent="0.25">
      <c r="A76" s="38" t="s">
        <v>181</v>
      </c>
      <c r="B76" s="19">
        <v>2380.0300000000002</v>
      </c>
      <c r="C76" s="140">
        <v>1909.7899999999997</v>
      </c>
      <c r="D76" s="247">
        <f t="shared" si="45"/>
        <v>1.5151257618105912E-2</v>
      </c>
      <c r="E76" s="215">
        <f t="shared" si="46"/>
        <v>1.1035617645338893E-2</v>
      </c>
      <c r="F76" s="52">
        <f t="shared" si="42"/>
        <v>-0.19757734146208258</v>
      </c>
      <c r="H76" s="19">
        <v>1173.32</v>
      </c>
      <c r="I76" s="140">
        <v>1089.4159999999999</v>
      </c>
      <c r="J76" s="214">
        <f t="shared" si="47"/>
        <v>2.5089938830176579E-2</v>
      </c>
      <c r="K76" s="215">
        <f t="shared" si="48"/>
        <v>2.4249515884913586E-2</v>
      </c>
      <c r="L76" s="52">
        <f t="shared" si="43"/>
        <v>-7.1509903521630933E-2</v>
      </c>
      <c r="N76" s="40">
        <f t="shared" si="44"/>
        <v>4.9298538253719482</v>
      </c>
      <c r="O76" s="143">
        <f t="shared" si="44"/>
        <v>5.7043758737871713</v>
      </c>
      <c r="P76" s="52">
        <f t="shared" si="49"/>
        <v>0.15710852204766676</v>
      </c>
    </row>
    <row r="77" spans="1:16" ht="20.100000000000001" customHeight="1" x14ac:dyDescent="0.25">
      <c r="A77" s="38" t="s">
        <v>169</v>
      </c>
      <c r="B77" s="19">
        <v>367.42999999999995</v>
      </c>
      <c r="C77" s="140">
        <v>1770.6999999999998</v>
      </c>
      <c r="D77" s="247">
        <f t="shared" si="45"/>
        <v>2.3390573171853521E-3</v>
      </c>
      <c r="E77" s="215">
        <f t="shared" si="46"/>
        <v>1.0231893645166001E-2</v>
      </c>
      <c r="F77" s="52">
        <f t="shared" si="42"/>
        <v>3.8191492257028554</v>
      </c>
      <c r="H77" s="19">
        <v>108.60899999999999</v>
      </c>
      <c r="I77" s="140">
        <v>475.54900000000004</v>
      </c>
      <c r="J77" s="214">
        <f t="shared" si="47"/>
        <v>2.3224637493664542E-3</v>
      </c>
      <c r="K77" s="215">
        <f t="shared" si="48"/>
        <v>1.0585334738570732E-2</v>
      </c>
      <c r="L77" s="52">
        <f t="shared" si="43"/>
        <v>3.3785413731827019</v>
      </c>
      <c r="N77" s="40">
        <f t="shared" si="44"/>
        <v>2.9559099692458428</v>
      </c>
      <c r="O77" s="143">
        <f t="shared" si="44"/>
        <v>2.6856553905235221</v>
      </c>
      <c r="P77" s="52">
        <f t="shared" si="49"/>
        <v>-9.1428555515603957E-2</v>
      </c>
    </row>
    <row r="78" spans="1:16" ht="20.100000000000001" customHeight="1" x14ac:dyDescent="0.25">
      <c r="A78" s="38" t="s">
        <v>180</v>
      </c>
      <c r="B78" s="19">
        <v>252.37</v>
      </c>
      <c r="C78" s="140">
        <v>256.33999999999997</v>
      </c>
      <c r="D78" s="247">
        <f t="shared" si="45"/>
        <v>1.6065860031518042E-3</v>
      </c>
      <c r="E78" s="215">
        <f t="shared" si="46"/>
        <v>1.4812467481797329E-3</v>
      </c>
      <c r="F78" s="52">
        <f t="shared" si="42"/>
        <v>1.5730871339699529E-2</v>
      </c>
      <c r="H78" s="19">
        <v>340.45400000000001</v>
      </c>
      <c r="I78" s="140">
        <v>354.64299999999997</v>
      </c>
      <c r="J78" s="214">
        <f t="shared" si="47"/>
        <v>7.2801708267897407E-3</v>
      </c>
      <c r="K78" s="215">
        <f t="shared" si="48"/>
        <v>7.8940653175402307E-3</v>
      </c>
      <c r="L78" s="52">
        <f t="shared" si="43"/>
        <v>4.167670228577125E-2</v>
      </c>
      <c r="N78" s="40">
        <f t="shared" si="44"/>
        <v>13.490272219360461</v>
      </c>
      <c r="O78" s="143">
        <f t="shared" si="44"/>
        <v>13.834867753764533</v>
      </c>
      <c r="P78" s="52">
        <f t="shared" si="49"/>
        <v>2.5544001544277776E-2</v>
      </c>
    </row>
    <row r="79" spans="1:16" ht="20.100000000000001" customHeight="1" x14ac:dyDescent="0.25">
      <c r="A79" s="38" t="s">
        <v>211</v>
      </c>
      <c r="B79" s="19">
        <v>2006.74</v>
      </c>
      <c r="C79" s="140">
        <v>1327.08</v>
      </c>
      <c r="D79" s="247">
        <f t="shared" si="45"/>
        <v>1.2774895573819596E-2</v>
      </c>
      <c r="E79" s="215">
        <f t="shared" si="46"/>
        <v>7.6684596027711627E-3</v>
      </c>
      <c r="F79" s="52">
        <f t="shared" si="42"/>
        <v>-0.33868861935278116</v>
      </c>
      <c r="H79" s="19">
        <v>502.32799999999997</v>
      </c>
      <c r="I79" s="140">
        <v>309.01900000000001</v>
      </c>
      <c r="J79" s="214">
        <f t="shared" si="47"/>
        <v>1.0741638080561946E-2</v>
      </c>
      <c r="K79" s="215">
        <f t="shared" si="48"/>
        <v>6.8785121103785074E-3</v>
      </c>
      <c r="L79" s="52">
        <f t="shared" ref="L79" si="53">(I79-H79)/H79</f>
        <v>-0.38482624898472706</v>
      </c>
      <c r="N79" s="40">
        <f t="shared" ref="N79" si="54">(H79/B79)*10</f>
        <v>2.5032042018397997</v>
      </c>
      <c r="O79" s="143">
        <f t="shared" ref="O79" si="55">(I79/C79)*10</f>
        <v>2.3285634626397806</v>
      </c>
      <c r="P79" s="52">
        <f t="shared" ref="P79" si="56">(O79-N79)/N79</f>
        <v>-6.9766876817984727E-2</v>
      </c>
    </row>
    <row r="80" spans="1:16" ht="20.100000000000001" customHeight="1" x14ac:dyDescent="0.25">
      <c r="A80" s="38" t="s">
        <v>209</v>
      </c>
      <c r="B80" s="19">
        <v>569.96</v>
      </c>
      <c r="C80" s="140">
        <v>982.13000000000011</v>
      </c>
      <c r="D80" s="247">
        <f t="shared" si="45"/>
        <v>3.6283621601474118E-3</v>
      </c>
      <c r="E80" s="215">
        <f t="shared" si="46"/>
        <v>5.6751847889122313E-3</v>
      </c>
      <c r="F80" s="52">
        <f t="shared" si="42"/>
        <v>0.72315601094813675</v>
      </c>
      <c r="H80" s="19">
        <v>181.08200000000002</v>
      </c>
      <c r="I80" s="140">
        <v>305.524</v>
      </c>
      <c r="J80" s="214">
        <f t="shared" si="47"/>
        <v>3.8722056244213311E-3</v>
      </c>
      <c r="K80" s="215">
        <f t="shared" si="48"/>
        <v>6.8007162472575574E-3</v>
      </c>
      <c r="L80" s="52">
        <f t="shared" si="43"/>
        <v>0.68721352757314347</v>
      </c>
      <c r="N80" s="40">
        <f t="shared" si="44"/>
        <v>3.1771001473787637</v>
      </c>
      <c r="O80" s="143">
        <f t="shared" si="44"/>
        <v>3.1108305417816373</v>
      </c>
      <c r="P80" s="52">
        <f t="shared" si="49"/>
        <v>-2.0858519569111306E-2</v>
      </c>
    </row>
    <row r="81" spans="1:16" ht="20.100000000000001" customHeight="1" x14ac:dyDescent="0.25">
      <c r="A81" s="38" t="s">
        <v>203</v>
      </c>
      <c r="B81" s="19">
        <v>693.03</v>
      </c>
      <c r="C81" s="140">
        <v>802.66</v>
      </c>
      <c r="D81" s="247">
        <f t="shared" si="45"/>
        <v>4.4118250892114545E-3</v>
      </c>
      <c r="E81" s="215">
        <f t="shared" si="46"/>
        <v>4.6381271549268332E-3</v>
      </c>
      <c r="F81" s="52">
        <f t="shared" si="42"/>
        <v>0.15818940017026681</v>
      </c>
      <c r="H81" s="19">
        <v>231.08100000000002</v>
      </c>
      <c r="I81" s="140">
        <v>246.23500000000001</v>
      </c>
      <c r="J81" s="214">
        <f t="shared" si="47"/>
        <v>4.9413699202400328E-3</v>
      </c>
      <c r="K81" s="215">
        <f t="shared" si="48"/>
        <v>5.4809912319276543E-3</v>
      </c>
      <c r="L81" s="52">
        <f t="shared" si="43"/>
        <v>6.5578736460375348E-2</v>
      </c>
      <c r="N81" s="40">
        <f t="shared" si="44"/>
        <v>3.3343578200077921</v>
      </c>
      <c r="O81" s="143">
        <f t="shared" si="44"/>
        <v>3.0677372735653954</v>
      </c>
      <c r="P81" s="52">
        <f t="shared" si="49"/>
        <v>-7.9961588058288735E-2</v>
      </c>
    </row>
    <row r="82" spans="1:16" ht="20.100000000000001" customHeight="1" x14ac:dyDescent="0.25">
      <c r="A82" s="38" t="s">
        <v>210</v>
      </c>
      <c r="B82" s="19">
        <v>845.97</v>
      </c>
      <c r="C82" s="140">
        <v>1019.03</v>
      </c>
      <c r="D82" s="247">
        <f t="shared" si="45"/>
        <v>5.3854402705802266E-3</v>
      </c>
      <c r="E82" s="215">
        <f t="shared" si="46"/>
        <v>5.8884094319949804E-3</v>
      </c>
      <c r="F82" s="52">
        <f t="shared" si="42"/>
        <v>0.20456990200598124</v>
      </c>
      <c r="H82" s="19">
        <v>172.74</v>
      </c>
      <c r="I82" s="140">
        <v>201.571</v>
      </c>
      <c r="J82" s="214">
        <f t="shared" si="47"/>
        <v>3.6938226856481635E-3</v>
      </c>
      <c r="K82" s="215">
        <f t="shared" si="48"/>
        <v>4.4868068455373488E-3</v>
      </c>
      <c r="L82" s="52">
        <f t="shared" si="43"/>
        <v>0.16690401759870319</v>
      </c>
      <c r="N82" s="40">
        <f t="shared" si="44"/>
        <v>2.0419163800134759</v>
      </c>
      <c r="O82" s="143">
        <f t="shared" si="44"/>
        <v>1.9780673778004574</v>
      </c>
      <c r="P82" s="52">
        <f t="shared" si="49"/>
        <v>-3.1269156189734422E-2</v>
      </c>
    </row>
    <row r="83" spans="1:16" ht="20.100000000000001" customHeight="1" x14ac:dyDescent="0.25">
      <c r="A83" s="38" t="s">
        <v>204</v>
      </c>
      <c r="B83" s="19">
        <v>441.09</v>
      </c>
      <c r="C83" s="140">
        <v>535.9799999999999</v>
      </c>
      <c r="D83" s="247">
        <f t="shared" si="45"/>
        <v>2.8079764636455571E-3</v>
      </c>
      <c r="E83" s="215">
        <f t="shared" si="46"/>
        <v>3.0971312791190338E-3</v>
      </c>
      <c r="F83" s="52">
        <f t="shared" si="42"/>
        <v>0.21512616472828661</v>
      </c>
      <c r="H83" s="19">
        <v>139.35499999999999</v>
      </c>
      <c r="I83" s="140">
        <v>195.59299999999999</v>
      </c>
      <c r="J83" s="214">
        <f t="shared" si="47"/>
        <v>2.9799274074244512E-3</v>
      </c>
      <c r="K83" s="215">
        <f t="shared" si="48"/>
        <v>4.3537414178586534E-3</v>
      </c>
      <c r="L83" s="52">
        <f t="shared" si="43"/>
        <v>0.40355925513975105</v>
      </c>
      <c r="N83" s="40">
        <f t="shared" si="44"/>
        <v>3.1593325625155866</v>
      </c>
      <c r="O83" s="143">
        <f t="shared" si="44"/>
        <v>3.6492593007201766</v>
      </c>
      <c r="P83" s="52">
        <f t="shared" si="49"/>
        <v>0.15507286064702563</v>
      </c>
    </row>
    <row r="84" spans="1:16" ht="20.100000000000001" customHeight="1" x14ac:dyDescent="0.25">
      <c r="A84" s="38" t="s">
        <v>221</v>
      </c>
      <c r="B84" s="19">
        <v>831.05000000000007</v>
      </c>
      <c r="C84" s="140">
        <v>628.19999999999993</v>
      </c>
      <c r="D84" s="247">
        <f t="shared" si="45"/>
        <v>5.2904596343436505E-3</v>
      </c>
      <c r="E84" s="215">
        <f t="shared" si="46"/>
        <v>3.6300195334575494E-3</v>
      </c>
      <c r="F84" s="52">
        <f t="shared" si="42"/>
        <v>-0.24408880332109995</v>
      </c>
      <c r="H84" s="19">
        <v>218.98400000000001</v>
      </c>
      <c r="I84" s="140">
        <v>159.042</v>
      </c>
      <c r="J84" s="214">
        <f t="shared" si="47"/>
        <v>4.6826911369339894E-3</v>
      </c>
      <c r="K84" s="215">
        <f t="shared" si="48"/>
        <v>3.5401458261751497E-3</v>
      </c>
      <c r="L84" s="52">
        <f t="shared" si="43"/>
        <v>-0.27372776093230555</v>
      </c>
      <c r="N84" s="40">
        <f t="shared" si="44"/>
        <v>2.6350279766560374</v>
      </c>
      <c r="O84" s="143">
        <f t="shared" si="44"/>
        <v>2.53170964660936</v>
      </c>
      <c r="P84" s="52">
        <f t="shared" si="49"/>
        <v>-3.9209576126699307E-2</v>
      </c>
    </row>
    <row r="85" spans="1:16" ht="20.100000000000001" customHeight="1" x14ac:dyDescent="0.25">
      <c r="A85" s="38" t="s">
        <v>189</v>
      </c>
      <c r="B85" s="19">
        <v>469.94</v>
      </c>
      <c r="C85" s="140">
        <v>661.4</v>
      </c>
      <c r="D85" s="247">
        <f t="shared" si="45"/>
        <v>2.9916354016767399E-3</v>
      </c>
      <c r="E85" s="215">
        <f t="shared" si="46"/>
        <v>3.8218639277759047E-3</v>
      </c>
      <c r="F85" s="52">
        <f t="shared" si="42"/>
        <v>0.40741371238881557</v>
      </c>
      <c r="H85" s="19">
        <v>124.95400000000001</v>
      </c>
      <c r="I85" s="140">
        <v>150.709</v>
      </c>
      <c r="J85" s="214">
        <f t="shared" si="47"/>
        <v>2.6719805480055611E-3</v>
      </c>
      <c r="K85" s="215">
        <f t="shared" si="48"/>
        <v>3.3546600100415654E-3</v>
      </c>
      <c r="L85" s="52">
        <f t="shared" si="43"/>
        <v>0.20611585063303289</v>
      </c>
      <c r="N85" s="40">
        <f t="shared" si="44"/>
        <v>2.6589351832148789</v>
      </c>
      <c r="O85" s="143">
        <f t="shared" si="44"/>
        <v>2.2786362261868764</v>
      </c>
      <c r="P85" s="52">
        <f t="shared" si="49"/>
        <v>-0.14302678735033647</v>
      </c>
    </row>
    <row r="86" spans="1:16" ht="20.100000000000001" customHeight="1" x14ac:dyDescent="0.25">
      <c r="A86" s="38" t="s">
        <v>201</v>
      </c>
      <c r="B86" s="19">
        <v>346.4</v>
      </c>
      <c r="C86" s="140">
        <v>463.71999999999991</v>
      </c>
      <c r="D86" s="247">
        <f t="shared" si="45"/>
        <v>2.2051804552513567E-3</v>
      </c>
      <c r="E86" s="215">
        <f t="shared" si="46"/>
        <v>2.6795807991960119E-3</v>
      </c>
      <c r="F86" s="52">
        <f t="shared" si="42"/>
        <v>0.33868360277136245</v>
      </c>
      <c r="H86" s="19">
        <v>111</v>
      </c>
      <c r="I86" s="140">
        <v>139.54</v>
      </c>
      <c r="J86" s="214">
        <f t="shared" si="47"/>
        <v>2.3735922085616886E-3</v>
      </c>
      <c r="K86" s="215">
        <f t="shared" si="48"/>
        <v>3.1060471358790782E-3</v>
      </c>
      <c r="L86" s="52">
        <f t="shared" si="43"/>
        <v>0.25711711711711704</v>
      </c>
      <c r="N86" s="40">
        <f t="shared" si="44"/>
        <v>3.2043879907621249</v>
      </c>
      <c r="O86" s="143">
        <f t="shared" si="44"/>
        <v>3.0091434486327961</v>
      </c>
      <c r="P86" s="52">
        <f t="shared" si="49"/>
        <v>-6.0930368823062589E-2</v>
      </c>
    </row>
    <row r="87" spans="1:16" ht="20.100000000000001" customHeight="1" x14ac:dyDescent="0.25">
      <c r="A87" s="38" t="s">
        <v>222</v>
      </c>
      <c r="B87" s="19">
        <v>360.82</v>
      </c>
      <c r="C87" s="140">
        <v>426.94</v>
      </c>
      <c r="D87" s="247">
        <f t="shared" si="45"/>
        <v>2.2969780942950191E-3</v>
      </c>
      <c r="E87" s="215">
        <f t="shared" si="46"/>
        <v>2.4670495695867018E-3</v>
      </c>
      <c r="F87" s="52">
        <f t="shared" si="42"/>
        <v>0.18324926556177598</v>
      </c>
      <c r="H87" s="19">
        <v>100.67</v>
      </c>
      <c r="I87" s="140">
        <v>113.05000000000001</v>
      </c>
      <c r="J87" s="214">
        <f t="shared" si="47"/>
        <v>2.152698447170317E-3</v>
      </c>
      <c r="K87" s="215">
        <f t="shared" si="48"/>
        <v>2.5164012377177141E-3</v>
      </c>
      <c r="L87" s="52">
        <f t="shared" si="43"/>
        <v>0.12297606039535124</v>
      </c>
      <c r="N87" s="40">
        <f t="shared" ref="N87" si="57">(H87/B87)*10</f>
        <v>2.7900338118729562</v>
      </c>
      <c r="O87" s="143">
        <f t="shared" ref="O87" si="58">(I87/C87)*10</f>
        <v>2.6479130556986936</v>
      </c>
      <c r="P87" s="52">
        <f t="shared" ref="P87" si="59">(O87-N87)/N87</f>
        <v>-5.0938721806692573E-2</v>
      </c>
    </row>
    <row r="88" spans="1:16" ht="20.100000000000001" customHeight="1" x14ac:dyDescent="0.25">
      <c r="A88" s="38" t="s">
        <v>208</v>
      </c>
      <c r="B88" s="19">
        <v>195.06</v>
      </c>
      <c r="C88" s="140">
        <v>312.21999999999997</v>
      </c>
      <c r="D88" s="247">
        <f t="shared" si="45"/>
        <v>1.2417508648999126E-3</v>
      </c>
      <c r="E88" s="215">
        <f t="shared" si="46"/>
        <v>1.8041462889782172E-3</v>
      </c>
      <c r="F88" s="52">
        <f t="shared" si="42"/>
        <v>0.60063570183533255</v>
      </c>
      <c r="H88" s="19">
        <v>71.204000000000008</v>
      </c>
      <c r="I88" s="140">
        <v>100.411</v>
      </c>
      <c r="J88" s="214">
        <f t="shared" si="47"/>
        <v>1.5226059425083468E-3</v>
      </c>
      <c r="K88" s="215">
        <f t="shared" si="48"/>
        <v>2.2350673567489905E-3</v>
      </c>
      <c r="L88" s="52">
        <f t="shared" si="43"/>
        <v>0.41018762990843199</v>
      </c>
      <c r="N88" s="40">
        <f t="shared" ref="N88:N94" si="60">(H88/B88)*10</f>
        <v>3.6503639905670053</v>
      </c>
      <c r="O88" s="143">
        <f t="shared" ref="O88:O94" si="61">(I88/C88)*10</f>
        <v>3.216033566075204</v>
      </c>
      <c r="P88" s="52">
        <f t="shared" ref="P88:P94" si="62">(O88-N88)/N88</f>
        <v>-0.11898277147543786</v>
      </c>
    </row>
    <row r="89" spans="1:16" ht="20.100000000000001" customHeight="1" x14ac:dyDescent="0.25">
      <c r="A89" s="38" t="s">
        <v>202</v>
      </c>
      <c r="B89" s="19">
        <v>203.90999999999997</v>
      </c>
      <c r="C89" s="140">
        <v>174.78</v>
      </c>
      <c r="D89" s="247">
        <f t="shared" si="45"/>
        <v>1.2980899152145039E-3</v>
      </c>
      <c r="E89" s="215">
        <f t="shared" si="46"/>
        <v>1.0099567240651234E-3</v>
      </c>
      <c r="F89" s="52">
        <f t="shared" si="42"/>
        <v>-0.14285714285714271</v>
      </c>
      <c r="H89" s="19">
        <v>112.67</v>
      </c>
      <c r="I89" s="140">
        <v>96.530999999999992</v>
      </c>
      <c r="J89" s="214">
        <f t="shared" si="47"/>
        <v>2.4093030102580672E-3</v>
      </c>
      <c r="K89" s="215">
        <f t="shared" si="48"/>
        <v>2.1487017061311686E-3</v>
      </c>
      <c r="L89" s="52">
        <f t="shared" si="43"/>
        <v>-0.14324132422117697</v>
      </c>
      <c r="N89" s="40">
        <f t="shared" si="60"/>
        <v>5.5254769260948464</v>
      </c>
      <c r="O89" s="143">
        <f t="shared" si="61"/>
        <v>5.5230003432887056</v>
      </c>
      <c r="P89" s="52">
        <f t="shared" si="62"/>
        <v>-4.4821159137319223E-4</v>
      </c>
    </row>
    <row r="90" spans="1:16" ht="20.100000000000001" customHeight="1" x14ac:dyDescent="0.25">
      <c r="A90" s="38" t="s">
        <v>206</v>
      </c>
      <c r="B90" s="19">
        <v>320.57</v>
      </c>
      <c r="C90" s="140">
        <v>392.91</v>
      </c>
      <c r="D90" s="247">
        <f t="shared" si="45"/>
        <v>2.0407468202653795E-3</v>
      </c>
      <c r="E90" s="215">
        <f t="shared" si="46"/>
        <v>2.2704090654103882E-3</v>
      </c>
      <c r="F90" s="52">
        <f t="shared" si="42"/>
        <v>0.22566054215927889</v>
      </c>
      <c r="H90" s="19">
        <v>66.55</v>
      </c>
      <c r="I90" s="140">
        <v>90.492999999999995</v>
      </c>
      <c r="J90" s="214">
        <f t="shared" si="47"/>
        <v>1.4230861394574808E-3</v>
      </c>
      <c r="K90" s="215">
        <f t="shared" si="48"/>
        <v>2.0143007271542597E-3</v>
      </c>
      <c r="L90" s="52">
        <f t="shared" si="43"/>
        <v>0.35977460555972951</v>
      </c>
      <c r="N90" s="40">
        <f t="shared" si="60"/>
        <v>2.0759896434476088</v>
      </c>
      <c r="O90" s="143">
        <f t="shared" si="61"/>
        <v>2.3031483036827769</v>
      </c>
      <c r="P90" s="52">
        <f t="shared" si="62"/>
        <v>0.10942186583258877</v>
      </c>
    </row>
    <row r="91" spans="1:16" ht="20.100000000000001" customHeight="1" x14ac:dyDescent="0.25">
      <c r="A91" s="38" t="s">
        <v>240</v>
      </c>
      <c r="B91" s="19">
        <v>61.789999999999992</v>
      </c>
      <c r="C91" s="140">
        <v>190.79000000000002</v>
      </c>
      <c r="D91" s="247">
        <f t="shared" si="45"/>
        <v>3.9335479310040799E-4</v>
      </c>
      <c r="E91" s="215">
        <f t="shared" si="46"/>
        <v>1.1024696383132217E-3</v>
      </c>
      <c r="F91" s="52">
        <f t="shared" si="42"/>
        <v>2.0877164589739445</v>
      </c>
      <c r="H91" s="19">
        <v>19.698</v>
      </c>
      <c r="I91" s="140">
        <v>66.242000000000004</v>
      </c>
      <c r="J91" s="214">
        <f t="shared" si="47"/>
        <v>4.2121639030854186E-4</v>
      </c>
      <c r="K91" s="215">
        <f t="shared" si="48"/>
        <v>1.4744931516045717E-3</v>
      </c>
      <c r="L91" s="52">
        <f t="shared" si="43"/>
        <v>2.3628794801502693</v>
      </c>
      <c r="N91" s="40">
        <f t="shared" si="60"/>
        <v>3.1878944813076555</v>
      </c>
      <c r="O91" s="143">
        <f t="shared" si="61"/>
        <v>3.471984904869228</v>
      </c>
      <c r="P91" s="52">
        <f t="shared" si="62"/>
        <v>8.9115378575843021E-2</v>
      </c>
    </row>
    <row r="92" spans="1:16" ht="20.100000000000001" customHeight="1" x14ac:dyDescent="0.25">
      <c r="A92" s="38" t="s">
        <v>205</v>
      </c>
      <c r="B92" s="19">
        <v>515.03</v>
      </c>
      <c r="C92" s="140">
        <v>194.81</v>
      </c>
      <c r="D92" s="247">
        <f t="shared" si="45"/>
        <v>3.2786780885337942E-3</v>
      </c>
      <c r="E92" s="215">
        <f t="shared" si="46"/>
        <v>1.1256989896734563E-3</v>
      </c>
      <c r="F92" s="52">
        <f t="shared" si="42"/>
        <v>-0.62175018930936055</v>
      </c>
      <c r="H92" s="19">
        <v>130.81900000000002</v>
      </c>
      <c r="I92" s="140">
        <v>60.043000000000006</v>
      </c>
      <c r="J92" s="214">
        <f t="shared" si="47"/>
        <v>2.797396028214699E-3</v>
      </c>
      <c r="K92" s="215">
        <f t="shared" si="48"/>
        <v>1.3365084433107893E-3</v>
      </c>
      <c r="L92" s="52">
        <f t="shared" si="43"/>
        <v>-0.54102232856083599</v>
      </c>
      <c r="N92" s="40">
        <f t="shared" si="60"/>
        <v>2.5400267945556578</v>
      </c>
      <c r="O92" s="143">
        <f t="shared" si="61"/>
        <v>3.0821313074277508</v>
      </c>
      <c r="P92" s="52">
        <f t="shared" si="62"/>
        <v>0.21342472214625852</v>
      </c>
    </row>
    <row r="93" spans="1:16" ht="20.100000000000001" customHeight="1" x14ac:dyDescent="0.25">
      <c r="A93" s="38" t="s">
        <v>241</v>
      </c>
      <c r="B93" s="19">
        <v>99.679999999999993</v>
      </c>
      <c r="C93" s="140">
        <v>242.69</v>
      </c>
      <c r="D93" s="247">
        <f t="shared" si="45"/>
        <v>6.3456232037948973E-4</v>
      </c>
      <c r="E93" s="215">
        <f t="shared" si="46"/>
        <v>1.4023709655759514E-3</v>
      </c>
      <c r="F93" s="52">
        <f t="shared" si="42"/>
        <v>1.434691011235955</v>
      </c>
      <c r="H93" s="19">
        <v>47.936</v>
      </c>
      <c r="I93" s="140">
        <v>58.414999999999999</v>
      </c>
      <c r="J93" s="214">
        <f t="shared" si="47"/>
        <v>1.0250496946811992E-3</v>
      </c>
      <c r="K93" s="215">
        <f t="shared" si="48"/>
        <v>1.3002704847525897E-3</v>
      </c>
      <c r="L93" s="52">
        <f t="shared" si="43"/>
        <v>0.2186039719626168</v>
      </c>
      <c r="N93" s="40">
        <f t="shared" si="60"/>
        <v>4.808988764044944</v>
      </c>
      <c r="O93" s="143">
        <f t="shared" si="61"/>
        <v>2.4069800980674936</v>
      </c>
      <c r="P93" s="52">
        <f t="shared" si="62"/>
        <v>-0.49948311044858196</v>
      </c>
    </row>
    <row r="94" spans="1:16" ht="20.100000000000001" customHeight="1" x14ac:dyDescent="0.25">
      <c r="A94" s="38" t="s">
        <v>242</v>
      </c>
      <c r="B94" s="19">
        <v>83.16</v>
      </c>
      <c r="C94" s="140">
        <v>174.82999999999998</v>
      </c>
      <c r="D94" s="247">
        <f t="shared" si="45"/>
        <v>5.293960931255856E-4</v>
      </c>
      <c r="E94" s="215">
        <f t="shared" si="46"/>
        <v>1.0102456463457231E-3</v>
      </c>
      <c r="F94" s="52">
        <f t="shared" si="42"/>
        <v>1.1023328523328522</v>
      </c>
      <c r="H94" s="19">
        <v>23.533000000000001</v>
      </c>
      <c r="I94" s="140">
        <v>49.128000000000007</v>
      </c>
      <c r="J94" s="214">
        <f t="shared" si="47"/>
        <v>5.0322293192866868E-4</v>
      </c>
      <c r="K94" s="215">
        <f t="shared" si="48"/>
        <v>1.0935494029774072E-3</v>
      </c>
      <c r="L94" s="52">
        <f t="shared" si="43"/>
        <v>1.087621637700251</v>
      </c>
      <c r="N94" s="40">
        <f t="shared" si="60"/>
        <v>2.8298460798460798</v>
      </c>
      <c r="O94" s="143">
        <f t="shared" si="61"/>
        <v>2.81004404278442</v>
      </c>
      <c r="P94" s="52">
        <f t="shared" si="62"/>
        <v>-6.9975668297608982E-3</v>
      </c>
    </row>
    <row r="95" spans="1:16" ht="20.100000000000001" customHeight="1" thickBot="1" x14ac:dyDescent="0.3">
      <c r="A95" s="8" t="s">
        <v>17</v>
      </c>
      <c r="B95" s="19">
        <f>B96-SUM(B68:B94)</f>
        <v>2297.7900000000081</v>
      </c>
      <c r="C95" s="140">
        <f>C96-SUM(C68:C94)</f>
        <v>1654.6099999998696</v>
      </c>
      <c r="D95" s="247">
        <f t="shared" si="45"/>
        <v>1.4627718239815339E-2</v>
      </c>
      <c r="E95" s="215">
        <f t="shared" si="46"/>
        <v>9.5610738940683261E-3</v>
      </c>
      <c r="F95" s="52">
        <f>(C95-B95)/B95</f>
        <v>-0.27991243760314749</v>
      </c>
      <c r="H95" s="19">
        <f>H96-SUM(H68:H94)</f>
        <v>717.08499999999913</v>
      </c>
      <c r="I95" s="140">
        <f>I96-SUM(I68:I94)</f>
        <v>586.69199999999546</v>
      </c>
      <c r="J95" s="214">
        <f t="shared" si="47"/>
        <v>1.5333940260148256E-2</v>
      </c>
      <c r="K95" s="215">
        <f t="shared" si="48"/>
        <v>1.3059287704193451E-2</v>
      </c>
      <c r="L95" s="52">
        <f t="shared" si="43"/>
        <v>-0.18183757852974727</v>
      </c>
      <c r="N95" s="40">
        <f t="shared" si="44"/>
        <v>3.1207595124010314</v>
      </c>
      <c r="O95" s="143">
        <f t="shared" si="44"/>
        <v>3.5458023340850215</v>
      </c>
      <c r="P95" s="52">
        <f>(O95-N95)/N95</f>
        <v>0.13619851833984259</v>
      </c>
    </row>
    <row r="96" spans="1:16" ht="26.25" customHeight="1" thickBot="1" x14ac:dyDescent="0.3">
      <c r="A96" s="12" t="s">
        <v>18</v>
      </c>
      <c r="B96" s="17">
        <v>157084.64999999997</v>
      </c>
      <c r="C96" s="145">
        <v>173056.91999999987</v>
      </c>
      <c r="D96" s="243">
        <f>SUM(D68:D95)</f>
        <v>1</v>
      </c>
      <c r="E96" s="244">
        <f>SUM(E68:E95)</f>
        <v>1.0000000000000002</v>
      </c>
      <c r="F96" s="57">
        <f>(C96-B96)/B96</f>
        <v>0.10167938114895317</v>
      </c>
      <c r="G96" s="1"/>
      <c r="H96" s="17">
        <v>46764.561999999991</v>
      </c>
      <c r="I96" s="145">
        <v>44925.267999999996</v>
      </c>
      <c r="J96" s="255">
        <f t="shared" si="47"/>
        <v>1</v>
      </c>
      <c r="K96" s="244">
        <f t="shared" si="48"/>
        <v>1</v>
      </c>
      <c r="L96" s="57">
        <f t="shared" si="43"/>
        <v>-3.933093610499324E-2</v>
      </c>
      <c r="M96" s="1"/>
      <c r="N96" s="37">
        <f t="shared" si="44"/>
        <v>2.9770293914777795</v>
      </c>
      <c r="O96" s="150">
        <f t="shared" si="44"/>
        <v>2.5959821774246317</v>
      </c>
      <c r="P96" s="57">
        <f>(O96-N96)/N96</f>
        <v>-0.12799578504127507</v>
      </c>
    </row>
  </sheetData>
  <mergeCells count="33"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  <mergeCell ref="N36:O36"/>
    <mergeCell ref="B5:C5"/>
    <mergeCell ref="D5:E5"/>
    <mergeCell ref="H5:I5"/>
    <mergeCell ref="J5:K5"/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E7" sqref="E7:F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136</v>
      </c>
      <c r="B1" s="4"/>
    </row>
    <row r="3" spans="1:19" ht="15.75" thickBot="1" x14ac:dyDescent="0.3"/>
    <row r="4" spans="1:19" x14ac:dyDescent="0.25">
      <c r="A4" s="350" t="s">
        <v>16</v>
      </c>
      <c r="B4" s="338"/>
      <c r="C4" s="338"/>
      <c r="D4" s="338"/>
      <c r="E4" s="365" t="s">
        <v>1</v>
      </c>
      <c r="F4" s="366"/>
      <c r="G4" s="363" t="s">
        <v>13</v>
      </c>
      <c r="H4" s="363"/>
      <c r="I4" s="130" t="s">
        <v>0</v>
      </c>
      <c r="K4" s="367" t="s">
        <v>19</v>
      </c>
      <c r="L4" s="363"/>
      <c r="M4" s="361" t="s">
        <v>13</v>
      </c>
      <c r="N4" s="362"/>
      <c r="O4" s="130" t="s">
        <v>0</v>
      </c>
      <c r="Q4" s="373" t="s">
        <v>22</v>
      </c>
      <c r="R4" s="363"/>
      <c r="S4" s="130" t="s">
        <v>0</v>
      </c>
    </row>
    <row r="5" spans="1:19" x14ac:dyDescent="0.25">
      <c r="A5" s="364"/>
      <c r="B5" s="339"/>
      <c r="C5" s="339"/>
      <c r="D5" s="339"/>
      <c r="E5" s="368" t="s">
        <v>155</v>
      </c>
      <c r="F5" s="369"/>
      <c r="G5" s="370" t="str">
        <f>E5</f>
        <v>jan-jul</v>
      </c>
      <c r="H5" s="370"/>
      <c r="I5" s="131" t="s">
        <v>152</v>
      </c>
      <c r="K5" s="371" t="str">
        <f>E5</f>
        <v>jan-jul</v>
      </c>
      <c r="L5" s="370"/>
      <c r="M5" s="372" t="str">
        <f>E5</f>
        <v>jan-jul</v>
      </c>
      <c r="N5" s="360"/>
      <c r="O5" s="131" t="str">
        <f>I5</f>
        <v>2025/2024</v>
      </c>
      <c r="Q5" s="371" t="str">
        <f>E5</f>
        <v>jan-jul</v>
      </c>
      <c r="R5" s="369"/>
      <c r="S5" s="131" t="str">
        <f>I5</f>
        <v>2025/2024</v>
      </c>
    </row>
    <row r="6" spans="1:19" ht="19.5" customHeight="1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171170.65999999992</v>
      </c>
      <c r="F7" s="145">
        <v>181083.99999999997</v>
      </c>
      <c r="G7" s="243">
        <f>E7/E15</f>
        <v>0.37753829395167759</v>
      </c>
      <c r="H7" s="244">
        <f>F7/F15</f>
        <v>0.39714133855474493</v>
      </c>
      <c r="I7" s="164">
        <f t="shared" ref="I7:I18" si="0">(F7-E7)/E7</f>
        <v>5.7914948741799907E-2</v>
      </c>
      <c r="J7" s="1"/>
      <c r="K7" s="17">
        <v>39698.726000000017</v>
      </c>
      <c r="L7" s="145">
        <v>42284.216</v>
      </c>
      <c r="M7" s="243">
        <f>K7/K15</f>
        <v>0.34027461831512595</v>
      </c>
      <c r="N7" s="244">
        <f>L7/L15</f>
        <v>0.37084210520315103</v>
      </c>
      <c r="O7" s="164">
        <f t="shared" ref="O7:O18" si="1">(L7-K7)/K7</f>
        <v>6.5127782690053634E-2</v>
      </c>
      <c r="P7" s="1"/>
      <c r="Q7" s="187">
        <f t="shared" ref="Q7:Q18" si="2">(K7/E7)*10</f>
        <v>2.3192482870604132</v>
      </c>
      <c r="R7" s="188">
        <f t="shared" ref="R7:R18" si="3">(L7/F7)*10</f>
        <v>2.3350608557354602</v>
      </c>
      <c r="S7" s="55">
        <f>(R7-Q7)/Q7</f>
        <v>6.8179714794956298E-3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125377.69999999995</v>
      </c>
      <c r="F8" s="181">
        <v>135758.41999999998</v>
      </c>
      <c r="G8" s="245">
        <f>E8/E7</f>
        <v>0.73247190844505716</v>
      </c>
      <c r="H8" s="246">
        <f>F8/F7</f>
        <v>0.74969859291820373</v>
      </c>
      <c r="I8" s="206">
        <f t="shared" si="0"/>
        <v>8.2795584860784921E-2</v>
      </c>
      <c r="K8" s="180">
        <v>31548.38600000002</v>
      </c>
      <c r="L8" s="181">
        <v>34177.931000000004</v>
      </c>
      <c r="M8" s="250">
        <f>K8/K7</f>
        <v>0.79469517485271457</v>
      </c>
      <c r="N8" s="246">
        <f>L8/L7</f>
        <v>0.80829052145604408</v>
      </c>
      <c r="O8" s="207">
        <f t="shared" si="1"/>
        <v>8.3349588787203943E-2</v>
      </c>
      <c r="Q8" s="189">
        <f t="shared" si="2"/>
        <v>2.5162677254408106</v>
      </c>
      <c r="R8" s="190">
        <f t="shared" si="3"/>
        <v>2.5175551542217423</v>
      </c>
      <c r="S8" s="182">
        <f t="shared" ref="S8:S18" si="4">(R8-Q8)/Q8</f>
        <v>5.1164221037177206E-4</v>
      </c>
    </row>
    <row r="9" spans="1:19" ht="24" customHeight="1" x14ac:dyDescent="0.25">
      <c r="A9" s="8"/>
      <c r="B9" t="s">
        <v>37</v>
      </c>
      <c r="E9" s="19">
        <v>41659.129999999983</v>
      </c>
      <c r="F9" s="140">
        <v>41523.089999999997</v>
      </c>
      <c r="G9" s="247">
        <f>E9/E7</f>
        <v>0.24337774943439491</v>
      </c>
      <c r="H9" s="215">
        <f>F9/F7</f>
        <v>0.22930292019173423</v>
      </c>
      <c r="I9" s="182">
        <f t="shared" si="0"/>
        <v>-3.2655506728053699E-3</v>
      </c>
      <c r="K9" s="19">
        <v>7337.4050000000007</v>
      </c>
      <c r="L9" s="140">
        <v>7237.7480000000032</v>
      </c>
      <c r="M9" s="247">
        <f>K9/K7</f>
        <v>0.18482721586581891</v>
      </c>
      <c r="N9" s="215">
        <f>L9/L7</f>
        <v>0.17116902439435092</v>
      </c>
      <c r="O9" s="182">
        <f t="shared" si="1"/>
        <v>-1.358204978463059E-2</v>
      </c>
      <c r="Q9" s="189">
        <f t="shared" si="2"/>
        <v>1.7612957831812628</v>
      </c>
      <c r="R9" s="190">
        <f t="shared" si="3"/>
        <v>1.7430658460148327</v>
      </c>
      <c r="S9" s="182">
        <f t="shared" si="4"/>
        <v>-1.0350298536173775E-2</v>
      </c>
    </row>
    <row r="10" spans="1:19" ht="24" customHeight="1" thickBot="1" x14ac:dyDescent="0.3">
      <c r="A10" s="8"/>
      <c r="B10" t="s">
        <v>36</v>
      </c>
      <c r="E10" s="19">
        <v>4133.83</v>
      </c>
      <c r="F10" s="140">
        <v>3802.4899999999993</v>
      </c>
      <c r="G10" s="247">
        <f>E10/E7</f>
        <v>2.4150342120548007E-2</v>
      </c>
      <c r="H10" s="215">
        <f>F10/F7</f>
        <v>2.0998486890062069E-2</v>
      </c>
      <c r="I10" s="186">
        <f t="shared" si="0"/>
        <v>-8.0153271905230888E-2</v>
      </c>
      <c r="K10" s="19">
        <v>812.93499999999995</v>
      </c>
      <c r="L10" s="140">
        <v>868.53700000000003</v>
      </c>
      <c r="M10" s="247">
        <f>K10/K7</f>
        <v>2.0477609281466604E-2</v>
      </c>
      <c r="N10" s="215">
        <f>L10/L7</f>
        <v>2.054045414960514E-2</v>
      </c>
      <c r="O10" s="209">
        <f t="shared" si="1"/>
        <v>6.8396612275274271E-2</v>
      </c>
      <c r="Q10" s="189">
        <f t="shared" si="2"/>
        <v>1.9665419235914394</v>
      </c>
      <c r="R10" s="190">
        <f t="shared" si="3"/>
        <v>2.2841269799526103</v>
      </c>
      <c r="S10" s="182">
        <f t="shared" si="4"/>
        <v>0.16149417032573316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282215.56</v>
      </c>
      <c r="F11" s="145">
        <v>274884.64999999997</v>
      </c>
      <c r="G11" s="243">
        <f>E11/E15</f>
        <v>0.62246170604832252</v>
      </c>
      <c r="H11" s="244">
        <f>F11/F15</f>
        <v>0.60285866144525513</v>
      </c>
      <c r="I11" s="164">
        <f t="shared" si="0"/>
        <v>-2.5976278558134898E-2</v>
      </c>
      <c r="J11" s="1"/>
      <c r="K11" s="17">
        <v>76968.001000000033</v>
      </c>
      <c r="L11" s="145">
        <v>71737.939000000028</v>
      </c>
      <c r="M11" s="243">
        <f>K11/K15</f>
        <v>0.65972538168487405</v>
      </c>
      <c r="N11" s="244">
        <f>L11/L15</f>
        <v>0.62915789479684903</v>
      </c>
      <c r="O11" s="164">
        <f t="shared" si="1"/>
        <v>-6.7951121661585095E-2</v>
      </c>
      <c r="Q11" s="191">
        <f t="shared" si="2"/>
        <v>2.7272770147755154</v>
      </c>
      <c r="R11" s="192">
        <f t="shared" si="3"/>
        <v>2.6097469975133221</v>
      </c>
      <c r="S11" s="57">
        <f t="shared" si="4"/>
        <v>-4.3094271914973538E-2</v>
      </c>
    </row>
    <row r="12" spans="1:19" s="3" customFormat="1" ht="24" customHeight="1" x14ac:dyDescent="0.25">
      <c r="A12" s="46"/>
      <c r="B12" s="3" t="s">
        <v>33</v>
      </c>
      <c r="E12" s="31">
        <v>252068.49000000002</v>
      </c>
      <c r="F12" s="141">
        <v>242890.68999999997</v>
      </c>
      <c r="G12" s="247">
        <f>E12/E11</f>
        <v>0.8931771515362229</v>
      </c>
      <c r="H12" s="215">
        <f>F12/F11</f>
        <v>0.88360950675128647</v>
      </c>
      <c r="I12" s="206">
        <f t="shared" si="0"/>
        <v>-3.6409945566778484E-2</v>
      </c>
      <c r="K12" s="31">
        <v>72115.122000000032</v>
      </c>
      <c r="L12" s="141">
        <v>66590.599000000031</v>
      </c>
      <c r="M12" s="247">
        <f>K12/K11</f>
        <v>0.93694939537276023</v>
      </c>
      <c r="N12" s="215">
        <f>L12/L11</f>
        <v>0.92824800835162002</v>
      </c>
      <c r="O12" s="206">
        <f t="shared" si="1"/>
        <v>-7.6606997905376881E-2</v>
      </c>
      <c r="Q12" s="189">
        <f t="shared" si="2"/>
        <v>2.8609336295861505</v>
      </c>
      <c r="R12" s="190">
        <f t="shared" si="3"/>
        <v>2.7415871312317504</v>
      </c>
      <c r="S12" s="182">
        <f t="shared" si="4"/>
        <v>-4.1715926968800131E-2</v>
      </c>
    </row>
    <row r="13" spans="1:19" ht="24" customHeight="1" x14ac:dyDescent="0.25">
      <c r="A13" s="8"/>
      <c r="B13" s="3" t="s">
        <v>37</v>
      </c>
      <c r="D13" s="3"/>
      <c r="E13" s="19">
        <v>29170.099999999995</v>
      </c>
      <c r="F13" s="140">
        <v>28304.22</v>
      </c>
      <c r="G13" s="247">
        <f>E13/E11</f>
        <v>0.10336106201940104</v>
      </c>
      <c r="H13" s="215">
        <f>F13/F11</f>
        <v>0.10296762660264953</v>
      </c>
      <c r="I13" s="182">
        <f t="shared" si="0"/>
        <v>-2.9683820076036555E-2</v>
      </c>
      <c r="K13" s="19">
        <v>4745.01</v>
      </c>
      <c r="L13" s="140">
        <v>4629.9929999999995</v>
      </c>
      <c r="M13" s="247">
        <f>K13/K11</f>
        <v>6.1649126108913731E-2</v>
      </c>
      <c r="N13" s="215">
        <f>L13/L11</f>
        <v>6.4540368242249027E-2</v>
      </c>
      <c r="O13" s="182">
        <f t="shared" si="1"/>
        <v>-2.4239569568873558E-2</v>
      </c>
      <c r="Q13" s="189">
        <f t="shared" si="2"/>
        <v>1.6266690892386384</v>
      </c>
      <c r="R13" s="190">
        <f t="shared" si="3"/>
        <v>1.6357960049773492</v>
      </c>
      <c r="S13" s="182">
        <f t="shared" si="4"/>
        <v>5.61080049967795E-3</v>
      </c>
    </row>
    <row r="14" spans="1:19" ht="24" customHeight="1" thickBot="1" x14ac:dyDescent="0.3">
      <c r="A14" s="8"/>
      <c r="B14" t="s">
        <v>36</v>
      </c>
      <c r="E14" s="19">
        <v>976.97000000000014</v>
      </c>
      <c r="F14" s="140">
        <v>3689.74</v>
      </c>
      <c r="G14" s="247">
        <f>E14/E11</f>
        <v>3.4617864443760656E-3</v>
      </c>
      <c r="H14" s="215">
        <f>F14/F11</f>
        <v>1.3422866646064086E-2</v>
      </c>
      <c r="I14" s="186">
        <f t="shared" si="0"/>
        <v>2.776717811191745</v>
      </c>
      <c r="K14" s="19">
        <v>107.869</v>
      </c>
      <c r="L14" s="140">
        <v>517.34699999999987</v>
      </c>
      <c r="M14" s="247">
        <f>K14/K11</f>
        <v>1.4014785183260761E-3</v>
      </c>
      <c r="N14" s="215">
        <f>L14/L11</f>
        <v>7.211623406131025E-3</v>
      </c>
      <c r="O14" s="209">
        <f t="shared" si="1"/>
        <v>3.7960674521873741</v>
      </c>
      <c r="Q14" s="189">
        <f t="shared" si="2"/>
        <v>1.1041178337103492</v>
      </c>
      <c r="R14" s="190">
        <f t="shared" si="3"/>
        <v>1.4021231848314515</v>
      </c>
      <c r="S14" s="182">
        <f t="shared" si="4"/>
        <v>0.2699035755265955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453386.21999999986</v>
      </c>
      <c r="F15" s="145">
        <v>455968.64999999991</v>
      </c>
      <c r="G15" s="243">
        <f>G7+G11</f>
        <v>1</v>
      </c>
      <c r="H15" s="244">
        <f>H7+H11</f>
        <v>1</v>
      </c>
      <c r="I15" s="164">
        <f t="shared" si="0"/>
        <v>5.69587227419495E-3</v>
      </c>
      <c r="J15" s="1"/>
      <c r="K15" s="17">
        <v>116666.72700000006</v>
      </c>
      <c r="L15" s="145">
        <v>114022.15500000003</v>
      </c>
      <c r="M15" s="243">
        <f>M7+M11</f>
        <v>1</v>
      </c>
      <c r="N15" s="244">
        <f>N7+N11</f>
        <v>1</v>
      </c>
      <c r="O15" s="164">
        <f t="shared" si="1"/>
        <v>-2.2667748277536131E-2</v>
      </c>
      <c r="Q15" s="191">
        <f t="shared" si="2"/>
        <v>2.5732305450306825</v>
      </c>
      <c r="R15" s="192">
        <f t="shared" si="3"/>
        <v>2.5006577754852239</v>
      </c>
      <c r="S15" s="57">
        <f t="shared" si="4"/>
        <v>-2.8202979980013105E-2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377446.18999999994</v>
      </c>
      <c r="F16" s="181">
        <f t="shared" ref="F16:F17" si="5">F8+F12</f>
        <v>378649.11</v>
      </c>
      <c r="G16" s="245">
        <f>E16/E15</f>
        <v>0.83250476823049468</v>
      </c>
      <c r="H16" s="246">
        <f>F16/F15</f>
        <v>0.83042794718452695</v>
      </c>
      <c r="I16" s="207">
        <f t="shared" si="0"/>
        <v>3.1869973306659742E-3</v>
      </c>
      <c r="J16" s="3"/>
      <c r="K16" s="180">
        <f t="shared" ref="K16:L18" si="6">K8+K12</f>
        <v>103663.50800000006</v>
      </c>
      <c r="L16" s="181">
        <f t="shared" si="6"/>
        <v>100768.53000000003</v>
      </c>
      <c r="M16" s="250">
        <f>K16/K15</f>
        <v>0.88854389478158591</v>
      </c>
      <c r="N16" s="246">
        <f>L16/L15</f>
        <v>0.88376272137638512</v>
      </c>
      <c r="O16" s="207">
        <f t="shared" si="1"/>
        <v>-2.7926683708215144E-2</v>
      </c>
      <c r="P16" s="3"/>
      <c r="Q16" s="189">
        <f t="shared" si="2"/>
        <v>2.7464446786441288</v>
      </c>
      <c r="R16" s="190">
        <f t="shared" si="3"/>
        <v>2.6612641450550361</v>
      </c>
      <c r="S16" s="182">
        <f t="shared" si="4"/>
        <v>-3.1014836836671639E-2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70829.229999999981</v>
      </c>
      <c r="F17" s="140">
        <f t="shared" si="5"/>
        <v>69827.31</v>
      </c>
      <c r="G17" s="248">
        <f>E17/E15</f>
        <v>0.15622272331082318</v>
      </c>
      <c r="H17" s="215">
        <f>F17/F15</f>
        <v>0.15314059420532533</v>
      </c>
      <c r="I17" s="182">
        <f t="shared" si="0"/>
        <v>-1.4145572385863633E-2</v>
      </c>
      <c r="K17" s="19">
        <f t="shared" si="6"/>
        <v>12082.415000000001</v>
      </c>
      <c r="L17" s="140">
        <f t="shared" si="6"/>
        <v>11867.741000000002</v>
      </c>
      <c r="M17" s="247">
        <f>K17/K15</f>
        <v>0.10356350358573096</v>
      </c>
      <c r="N17" s="215">
        <f>L17/L15</f>
        <v>0.1040827635646774</v>
      </c>
      <c r="O17" s="182">
        <f t="shared" si="1"/>
        <v>-1.776747446599037E-2</v>
      </c>
      <c r="Q17" s="189">
        <f t="shared" si="2"/>
        <v>1.7058515248577464</v>
      </c>
      <c r="R17" s="190">
        <f t="shared" si="3"/>
        <v>1.6995844462574889</v>
      </c>
      <c r="S17" s="182">
        <f t="shared" si="4"/>
        <v>-3.673871089560422E-3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5110.8</v>
      </c>
      <c r="F18" s="142">
        <f>F10+F14</f>
        <v>7492.23</v>
      </c>
      <c r="G18" s="249">
        <f>E18/E15</f>
        <v>1.1272508458682317E-2</v>
      </c>
      <c r="H18" s="221">
        <f>F18/F15</f>
        <v>1.6431458610147873E-2</v>
      </c>
      <c r="I18" s="208">
        <f t="shared" si="0"/>
        <v>0.46596031932378479</v>
      </c>
      <c r="K18" s="21">
        <f t="shared" si="6"/>
        <v>920.80399999999997</v>
      </c>
      <c r="L18" s="142">
        <f t="shared" si="6"/>
        <v>1385.884</v>
      </c>
      <c r="M18" s="249">
        <f>K18/K15</f>
        <v>7.8926016326831515E-3</v>
      </c>
      <c r="N18" s="221">
        <f>L18/L15</f>
        <v>1.2154515058937446E-2</v>
      </c>
      <c r="O18" s="208">
        <f t="shared" si="1"/>
        <v>0.50508034283083048</v>
      </c>
      <c r="Q18" s="193">
        <f t="shared" si="2"/>
        <v>1.8016827111215463</v>
      </c>
      <c r="R18" s="194">
        <f t="shared" si="3"/>
        <v>1.8497616864404858</v>
      </c>
      <c r="S18" s="186">
        <f t="shared" si="4"/>
        <v>2.6685595095159859E-2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7"/>
  <sheetViews>
    <sheetView showGridLines="0" showRowColHeaders="0" topLeftCell="A4" workbookViewId="0">
      <selection activeCell="A28" sqref="A28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153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113</v>
      </c>
    </row>
    <row r="15" spans="1:1" x14ac:dyDescent="0.25">
      <c r="A15" t="s">
        <v>112</v>
      </c>
    </row>
    <row r="17" spans="1:1" x14ac:dyDescent="0.25">
      <c r="A17" t="s">
        <v>144</v>
      </c>
    </row>
    <row r="19" spans="1:1" x14ac:dyDescent="0.25">
      <c r="A19" t="s">
        <v>145</v>
      </c>
    </row>
    <row r="21" spans="1:1" x14ac:dyDescent="0.25">
      <c r="A21" t="s">
        <v>146</v>
      </c>
    </row>
    <row r="23" spans="1:1" x14ac:dyDescent="0.25">
      <c r="A23" t="s">
        <v>147</v>
      </c>
    </row>
    <row r="25" spans="1:1" x14ac:dyDescent="0.25">
      <c r="A25" t="s">
        <v>154</v>
      </c>
    </row>
    <row r="27" spans="1:1" x14ac:dyDescent="0.25">
      <c r="A27" t="s">
        <v>243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137</v>
      </c>
    </row>
    <row r="3" spans="1:16" ht="8.25" customHeight="1" thickBot="1" x14ac:dyDescent="0.3"/>
    <row r="4" spans="1:16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6" x14ac:dyDescent="0.25">
      <c r="A5" s="378"/>
      <c r="B5" s="368" t="s">
        <v>155</v>
      </c>
      <c r="C5" s="370"/>
      <c r="D5" s="368" t="str">
        <f>B5</f>
        <v>jan-jul</v>
      </c>
      <c r="E5" s="370"/>
      <c r="F5" s="131" t="s">
        <v>152</v>
      </c>
      <c r="H5" s="371" t="str">
        <f>B5</f>
        <v>jan-jul</v>
      </c>
      <c r="I5" s="370"/>
      <c r="J5" s="368" t="str">
        <f>B5</f>
        <v>jan-jul</v>
      </c>
      <c r="K5" s="369"/>
      <c r="L5" s="131" t="str">
        <f>F5</f>
        <v>2025/2024</v>
      </c>
      <c r="N5" s="371" t="str">
        <f>B5</f>
        <v>jan-jul</v>
      </c>
      <c r="O5" s="369"/>
      <c r="P5" s="131" t="str">
        <f>F5</f>
        <v>2025/2024</v>
      </c>
    </row>
    <row r="6" spans="1:16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167</v>
      </c>
      <c r="B7" s="39">
        <v>67191.06</v>
      </c>
      <c r="C7" s="147">
        <v>68519.670000000013</v>
      </c>
      <c r="D7" s="247">
        <f>B7/$B$33</f>
        <v>0.14819828445602071</v>
      </c>
      <c r="E7" s="246">
        <f>C7/$C$33</f>
        <v>0.15027276546315194</v>
      </c>
      <c r="F7" s="52">
        <f>(C7-B7)/B7</f>
        <v>1.9773612739552183E-2</v>
      </c>
      <c r="H7" s="39">
        <v>17418.866999999998</v>
      </c>
      <c r="I7" s="147">
        <v>17248.885999999999</v>
      </c>
      <c r="J7" s="247">
        <f>H7/$H$33</f>
        <v>0.14930449707396018</v>
      </c>
      <c r="K7" s="246">
        <f>I7/$I$33</f>
        <v>0.15127661812741566</v>
      </c>
      <c r="L7" s="52">
        <f>(I7-H7)/H7</f>
        <v>-9.7584418091027272E-3</v>
      </c>
      <c r="N7" s="27">
        <f t="shared" ref="N7:N33" si="0">(H7/B7)*10</f>
        <v>2.5924381904378349</v>
      </c>
      <c r="O7" s="151">
        <f t="shared" ref="O7:O33" si="1">(I7/C7)*10</f>
        <v>2.5173626784834187</v>
      </c>
      <c r="P7" s="61">
        <f>(O7-N7)/N7</f>
        <v>-2.8959422149901576E-2</v>
      </c>
    </row>
    <row r="8" spans="1:16" ht="20.100000000000001" customHeight="1" x14ac:dyDescent="0.25">
      <c r="A8" s="8" t="s">
        <v>173</v>
      </c>
      <c r="B8" s="19">
        <v>42467.749999999993</v>
      </c>
      <c r="C8" s="140">
        <v>53389.890000000014</v>
      </c>
      <c r="D8" s="247">
        <f t="shared" ref="D8:D32" si="2">B8/$B$33</f>
        <v>9.3667932827777578E-2</v>
      </c>
      <c r="E8" s="215">
        <f t="shared" ref="E8:E32" si="3">C8/$C$33</f>
        <v>0.11709114212128403</v>
      </c>
      <c r="F8" s="52">
        <f t="shared" ref="F8:F33" si="4">(C8-B8)/B8</f>
        <v>0.25718668872261946</v>
      </c>
      <c r="H8" s="19">
        <v>10739.814000000002</v>
      </c>
      <c r="I8" s="140">
        <v>12850.582</v>
      </c>
      <c r="J8" s="247">
        <f t="shared" ref="J8:J32" si="5">H8/$H$33</f>
        <v>9.2055500965583875E-2</v>
      </c>
      <c r="K8" s="215">
        <f t="shared" ref="K8:K32" si="6">I8/$I$33</f>
        <v>0.11270250066752378</v>
      </c>
      <c r="L8" s="52">
        <f t="shared" ref="L8:L33" si="7">(I8-H8)/H8</f>
        <v>0.19653673704218694</v>
      </c>
      <c r="N8" s="27">
        <f t="shared" si="0"/>
        <v>2.5289340735028354</v>
      </c>
      <c r="O8" s="152">
        <f t="shared" si="1"/>
        <v>2.4069317243395703</v>
      </c>
      <c r="P8" s="52">
        <f t="shared" ref="P8:P71" si="8">(O8-N8)/N8</f>
        <v>-4.8242597717970265E-2</v>
      </c>
    </row>
    <row r="9" spans="1:16" ht="20.100000000000001" customHeight="1" x14ac:dyDescent="0.25">
      <c r="A9" s="8" t="s">
        <v>168</v>
      </c>
      <c r="B9" s="19">
        <v>47572.39</v>
      </c>
      <c r="C9" s="140">
        <v>41966.369999999995</v>
      </c>
      <c r="D9" s="247">
        <f t="shared" si="2"/>
        <v>0.10492685463620838</v>
      </c>
      <c r="E9" s="215">
        <f t="shared" si="3"/>
        <v>9.2037840759446946E-2</v>
      </c>
      <c r="F9" s="52">
        <f t="shared" si="4"/>
        <v>-0.11784188265504432</v>
      </c>
      <c r="H9" s="19">
        <v>12221.161999999998</v>
      </c>
      <c r="I9" s="140">
        <v>10605.573</v>
      </c>
      <c r="J9" s="247">
        <f t="shared" si="5"/>
        <v>0.10475276297071408</v>
      </c>
      <c r="K9" s="215">
        <f t="shared" si="6"/>
        <v>9.3013265711387405E-2</v>
      </c>
      <c r="L9" s="52">
        <f t="shared" si="7"/>
        <v>-0.13219602194946753</v>
      </c>
      <c r="N9" s="27">
        <f t="shared" si="0"/>
        <v>2.5689611137889012</v>
      </c>
      <c r="O9" s="152">
        <f t="shared" si="1"/>
        <v>2.5271599616550109</v>
      </c>
      <c r="P9" s="52">
        <f t="shared" si="8"/>
        <v>-1.6271617312353475E-2</v>
      </c>
    </row>
    <row r="10" spans="1:16" ht="20.100000000000001" customHeight="1" x14ac:dyDescent="0.25">
      <c r="A10" s="8" t="s">
        <v>166</v>
      </c>
      <c r="B10" s="19">
        <v>44241.010000000009</v>
      </c>
      <c r="C10" s="140">
        <v>38417.25</v>
      </c>
      <c r="D10" s="247">
        <f t="shared" si="2"/>
        <v>9.7579079487682713E-2</v>
      </c>
      <c r="E10" s="215">
        <f t="shared" si="3"/>
        <v>8.4254147735814744E-2</v>
      </c>
      <c r="F10" s="52">
        <f t="shared" si="4"/>
        <v>-0.13163713938718868</v>
      </c>
      <c r="H10" s="19">
        <v>11587.486999999999</v>
      </c>
      <c r="I10" s="140">
        <v>9546.1990000000005</v>
      </c>
      <c r="J10" s="247">
        <f t="shared" si="5"/>
        <v>9.932126577957405E-2</v>
      </c>
      <c r="K10" s="215">
        <f t="shared" si="6"/>
        <v>8.3722316947965073E-2</v>
      </c>
      <c r="L10" s="52">
        <f t="shared" si="7"/>
        <v>-0.17616313183350271</v>
      </c>
      <c r="N10" s="27">
        <f t="shared" si="0"/>
        <v>2.619173251243585</v>
      </c>
      <c r="O10" s="152">
        <f t="shared" si="1"/>
        <v>2.4848730713416503</v>
      </c>
      <c r="P10" s="52">
        <f t="shared" si="8"/>
        <v>-5.1275790877204845E-2</v>
      </c>
    </row>
    <row r="11" spans="1:16" ht="20.100000000000001" customHeight="1" x14ac:dyDescent="0.25">
      <c r="A11" s="8" t="s">
        <v>170</v>
      </c>
      <c r="B11" s="19">
        <v>22654.92</v>
      </c>
      <c r="C11" s="140">
        <v>23545.300000000007</v>
      </c>
      <c r="D11" s="247">
        <f t="shared" si="2"/>
        <v>4.9968258850037375E-2</v>
      </c>
      <c r="E11" s="215">
        <f t="shared" si="3"/>
        <v>5.1637979935681998E-2</v>
      </c>
      <c r="F11" s="52">
        <f t="shared" si="4"/>
        <v>3.930183818790834E-2</v>
      </c>
      <c r="H11" s="19">
        <v>7269.2000000000016</v>
      </c>
      <c r="I11" s="140">
        <v>7155.1239999999989</v>
      </c>
      <c r="J11" s="247">
        <f t="shared" si="5"/>
        <v>6.2307396349603666E-2</v>
      </c>
      <c r="K11" s="215">
        <f t="shared" si="6"/>
        <v>6.2752050248480212E-2</v>
      </c>
      <c r="L11" s="52">
        <f t="shared" si="7"/>
        <v>-1.5693061134650681E-2</v>
      </c>
      <c r="N11" s="27">
        <f t="shared" si="0"/>
        <v>3.2086628423318215</v>
      </c>
      <c r="O11" s="152">
        <f t="shared" si="1"/>
        <v>3.0388756991841248</v>
      </c>
      <c r="P11" s="52">
        <f t="shared" si="8"/>
        <v>-5.2915233382485223E-2</v>
      </c>
    </row>
    <row r="12" spans="1:16" ht="20.100000000000001" customHeight="1" x14ac:dyDescent="0.25">
      <c r="A12" s="8" t="s">
        <v>178</v>
      </c>
      <c r="B12" s="19">
        <v>33129.85</v>
      </c>
      <c r="C12" s="140">
        <v>29372.969999999994</v>
      </c>
      <c r="D12" s="247">
        <f t="shared" si="2"/>
        <v>7.3072026758995878E-2</v>
      </c>
      <c r="E12" s="215">
        <f t="shared" si="3"/>
        <v>6.4418836689759257E-2</v>
      </c>
      <c r="F12" s="52">
        <f t="shared" si="4"/>
        <v>-0.11339864201015111</v>
      </c>
      <c r="H12" s="19">
        <v>7370.0629999999992</v>
      </c>
      <c r="I12" s="140">
        <v>6645.3869999999997</v>
      </c>
      <c r="J12" s="247">
        <f t="shared" si="5"/>
        <v>6.3171935902513188E-2</v>
      </c>
      <c r="K12" s="215">
        <f t="shared" si="6"/>
        <v>5.8281541863508896E-2</v>
      </c>
      <c r="L12" s="52">
        <f t="shared" si="7"/>
        <v>-9.8326974952588547E-2</v>
      </c>
      <c r="N12" s="27">
        <f t="shared" si="0"/>
        <v>2.2245989643780457</v>
      </c>
      <c r="O12" s="152">
        <f t="shared" si="1"/>
        <v>2.2624157516247085</v>
      </c>
      <c r="P12" s="52">
        <f t="shared" si="8"/>
        <v>1.6999372854259891E-2</v>
      </c>
    </row>
    <row r="13" spans="1:16" ht="20.100000000000001" customHeight="1" x14ac:dyDescent="0.25">
      <c r="A13" s="8" t="s">
        <v>171</v>
      </c>
      <c r="B13" s="19">
        <v>15214.029999999999</v>
      </c>
      <c r="C13" s="140">
        <v>19201.129999999997</v>
      </c>
      <c r="D13" s="247">
        <f t="shared" si="2"/>
        <v>3.3556445539963689E-2</v>
      </c>
      <c r="E13" s="215">
        <f t="shared" si="3"/>
        <v>4.2110636334318156E-2</v>
      </c>
      <c r="F13" s="52">
        <f t="shared" si="4"/>
        <v>0.26206731549760315</v>
      </c>
      <c r="H13" s="19">
        <v>3970.5719999999997</v>
      </c>
      <c r="I13" s="140">
        <v>4804.0079999999998</v>
      </c>
      <c r="J13" s="247">
        <f t="shared" si="5"/>
        <v>3.4033456685555283E-2</v>
      </c>
      <c r="K13" s="215">
        <f t="shared" si="6"/>
        <v>4.2132232985773684E-2</v>
      </c>
      <c r="L13" s="52">
        <f t="shared" si="7"/>
        <v>0.20990325827110054</v>
      </c>
      <c r="N13" s="27">
        <f t="shared" si="0"/>
        <v>2.6098094982065896</v>
      </c>
      <c r="O13" s="152">
        <f t="shared" si="1"/>
        <v>2.501940250391514</v>
      </c>
      <c r="P13" s="52">
        <f t="shared" si="8"/>
        <v>-4.1332230528397268E-2</v>
      </c>
    </row>
    <row r="14" spans="1:16" ht="20.100000000000001" customHeight="1" x14ac:dyDescent="0.25">
      <c r="A14" s="8" t="s">
        <v>183</v>
      </c>
      <c r="B14" s="19">
        <v>24793.73</v>
      </c>
      <c r="C14" s="140">
        <v>20280.149999999998</v>
      </c>
      <c r="D14" s="247">
        <f t="shared" si="2"/>
        <v>5.4685671743618484E-2</v>
      </c>
      <c r="E14" s="215">
        <f t="shared" si="3"/>
        <v>4.4477070956522993E-2</v>
      </c>
      <c r="F14" s="52">
        <f t="shared" si="4"/>
        <v>-0.18204521869037057</v>
      </c>
      <c r="H14" s="19">
        <v>4923.2730000000001</v>
      </c>
      <c r="I14" s="140">
        <v>4027.2420000000002</v>
      </c>
      <c r="J14" s="247">
        <f t="shared" si="5"/>
        <v>4.2199461033993038E-2</v>
      </c>
      <c r="K14" s="215">
        <f t="shared" si="6"/>
        <v>3.5319820082334002E-2</v>
      </c>
      <c r="L14" s="52">
        <f t="shared" si="7"/>
        <v>-0.18199904819415863</v>
      </c>
      <c r="N14" s="27">
        <f t="shared" si="0"/>
        <v>1.9856927537728288</v>
      </c>
      <c r="O14" s="152">
        <f t="shared" si="1"/>
        <v>1.9858048387216074</v>
      </c>
      <c r="P14" s="52">
        <f t="shared" si="8"/>
        <v>5.6446269729093737E-5</v>
      </c>
    </row>
    <row r="15" spans="1:16" ht="20.100000000000001" customHeight="1" x14ac:dyDescent="0.25">
      <c r="A15" s="8" t="s">
        <v>169</v>
      </c>
      <c r="B15" s="19">
        <v>10001.720000000001</v>
      </c>
      <c r="C15" s="140">
        <v>16045.289999999999</v>
      </c>
      <c r="D15" s="247">
        <f t="shared" si="2"/>
        <v>2.2060044083386566E-2</v>
      </c>
      <c r="E15" s="215">
        <f t="shared" si="3"/>
        <v>3.5189458748973203E-2</v>
      </c>
      <c r="F15" s="52">
        <f t="shared" si="4"/>
        <v>0.60425306847222249</v>
      </c>
      <c r="H15" s="19">
        <v>2572.2830000000004</v>
      </c>
      <c r="I15" s="140">
        <v>3692.634</v>
      </c>
      <c r="J15" s="247">
        <f t="shared" si="5"/>
        <v>2.20481285979678E-2</v>
      </c>
      <c r="K15" s="215">
        <f t="shared" si="6"/>
        <v>3.2385232501525689E-2</v>
      </c>
      <c r="L15" s="52">
        <f t="shared" si="7"/>
        <v>0.43554733285567704</v>
      </c>
      <c r="N15" s="27">
        <f t="shared" si="0"/>
        <v>2.5718406434093337</v>
      </c>
      <c r="O15" s="152">
        <f t="shared" si="1"/>
        <v>2.301381900856887</v>
      </c>
      <c r="P15" s="52">
        <f t="shared" si="8"/>
        <v>-0.1051615477209023</v>
      </c>
    </row>
    <row r="16" spans="1:16" ht="20.100000000000001" customHeight="1" x14ac:dyDescent="0.25">
      <c r="A16" s="8" t="s">
        <v>177</v>
      </c>
      <c r="B16" s="19">
        <v>10369.239999999998</v>
      </c>
      <c r="C16" s="140">
        <v>11170.070000000002</v>
      </c>
      <c r="D16" s="247">
        <f t="shared" si="2"/>
        <v>2.2870655398392999E-2</v>
      </c>
      <c r="E16" s="215">
        <f t="shared" si="3"/>
        <v>2.4497451743667031E-2</v>
      </c>
      <c r="F16" s="52">
        <f t="shared" si="4"/>
        <v>7.7231311070049852E-2</v>
      </c>
      <c r="H16" s="19">
        <v>3687.9949999999994</v>
      </c>
      <c r="I16" s="140">
        <v>3685.7370000000001</v>
      </c>
      <c r="J16" s="247">
        <f t="shared" si="5"/>
        <v>3.1611369366691858E-2</v>
      </c>
      <c r="K16" s="215">
        <f t="shared" si="6"/>
        <v>3.2324744256938487E-2</v>
      </c>
      <c r="L16" s="52">
        <f t="shared" si="7"/>
        <v>-6.1225679535882138E-4</v>
      </c>
      <c r="N16" s="27">
        <f t="shared" si="0"/>
        <v>3.5566685697312437</v>
      </c>
      <c r="O16" s="152">
        <f t="shared" si="1"/>
        <v>3.2996543441536175</v>
      </c>
      <c r="P16" s="52">
        <f t="shared" si="8"/>
        <v>-7.2262630194144639E-2</v>
      </c>
    </row>
    <row r="17" spans="1:16" ht="20.100000000000001" customHeight="1" x14ac:dyDescent="0.25">
      <c r="A17" s="8" t="s">
        <v>172</v>
      </c>
      <c r="B17" s="19">
        <v>19459.509999999998</v>
      </c>
      <c r="C17" s="140">
        <v>14434.240000000002</v>
      </c>
      <c r="D17" s="247">
        <f t="shared" si="2"/>
        <v>4.2920382538313567E-2</v>
      </c>
      <c r="E17" s="215">
        <f t="shared" si="3"/>
        <v>3.1656211452256645E-2</v>
      </c>
      <c r="F17" s="52">
        <f t="shared" si="4"/>
        <v>-0.25824237095384195</v>
      </c>
      <c r="H17" s="19">
        <v>4216.6939999999995</v>
      </c>
      <c r="I17" s="140">
        <v>3560.3830000000003</v>
      </c>
      <c r="J17" s="247">
        <f t="shared" si="5"/>
        <v>3.6143072737439552E-2</v>
      </c>
      <c r="K17" s="215">
        <f t="shared" si="6"/>
        <v>3.1225361422085034E-2</v>
      </c>
      <c r="L17" s="52">
        <f t="shared" si="7"/>
        <v>-0.15564586854061482</v>
      </c>
      <c r="N17" s="27">
        <f t="shared" si="0"/>
        <v>2.1669065665065563</v>
      </c>
      <c r="O17" s="152">
        <f t="shared" si="1"/>
        <v>2.4666231128206264</v>
      </c>
      <c r="P17" s="52">
        <f t="shared" si="8"/>
        <v>0.13831539898707637</v>
      </c>
    </row>
    <row r="18" spans="1:16" ht="20.100000000000001" customHeight="1" x14ac:dyDescent="0.25">
      <c r="A18" s="8" t="s">
        <v>181</v>
      </c>
      <c r="B18" s="19">
        <v>13549.779999999999</v>
      </c>
      <c r="C18" s="140">
        <v>12839.23</v>
      </c>
      <c r="D18" s="247">
        <f t="shared" si="2"/>
        <v>2.9885734065759645E-2</v>
      </c>
      <c r="E18" s="215">
        <f t="shared" si="3"/>
        <v>2.8158142012614247E-2</v>
      </c>
      <c r="F18" s="52">
        <f t="shared" si="4"/>
        <v>-5.2439965814943069E-2</v>
      </c>
      <c r="H18" s="19">
        <v>3085.4079999999994</v>
      </c>
      <c r="I18" s="140">
        <v>3109.5169999999994</v>
      </c>
      <c r="J18" s="247">
        <f t="shared" si="5"/>
        <v>2.6446340609178158E-2</v>
      </c>
      <c r="K18" s="215">
        <f t="shared" si="6"/>
        <v>2.7271164976666151E-2</v>
      </c>
      <c r="L18" s="52">
        <f t="shared" si="7"/>
        <v>7.8138774515396116E-3</v>
      </c>
      <c r="N18" s="27">
        <f t="shared" si="0"/>
        <v>2.2770908457554291</v>
      </c>
      <c r="O18" s="152">
        <f t="shared" si="1"/>
        <v>2.4218874496367766</v>
      </c>
      <c r="P18" s="52">
        <f t="shared" si="8"/>
        <v>6.3588417717831969E-2</v>
      </c>
    </row>
    <row r="19" spans="1:16" ht="20.100000000000001" customHeight="1" x14ac:dyDescent="0.25">
      <c r="A19" s="8" t="s">
        <v>174</v>
      </c>
      <c r="B19" s="19">
        <v>5533.2900000000009</v>
      </c>
      <c r="C19" s="140">
        <v>10303.669999999998</v>
      </c>
      <c r="D19" s="247">
        <f t="shared" si="2"/>
        <v>1.2204362982183269E-2</v>
      </c>
      <c r="E19" s="215">
        <f t="shared" si="3"/>
        <v>2.2597321109685937E-2</v>
      </c>
      <c r="F19" s="52">
        <f t="shared" si="4"/>
        <v>0.86212361904038948</v>
      </c>
      <c r="H19" s="19">
        <v>1436.8399999999997</v>
      </c>
      <c r="I19" s="140">
        <v>2700.4180000000001</v>
      </c>
      <c r="J19" s="247">
        <f t="shared" si="5"/>
        <v>1.2315765059561504E-2</v>
      </c>
      <c r="K19" s="215">
        <f t="shared" si="6"/>
        <v>2.3683274535549692E-2</v>
      </c>
      <c r="L19" s="52">
        <f t="shared" si="7"/>
        <v>0.8794145485927457</v>
      </c>
      <c r="N19" s="27">
        <f t="shared" si="0"/>
        <v>2.5967191309329523</v>
      </c>
      <c r="O19" s="152">
        <f t="shared" si="1"/>
        <v>2.6208312183911175</v>
      </c>
      <c r="P19" s="52">
        <f t="shared" si="8"/>
        <v>9.2855970331694165E-3</v>
      </c>
    </row>
    <row r="20" spans="1:16" ht="20.100000000000001" customHeight="1" x14ac:dyDescent="0.25">
      <c r="A20" s="8" t="s">
        <v>165</v>
      </c>
      <c r="B20" s="19">
        <v>11218.989999999998</v>
      </c>
      <c r="C20" s="140">
        <v>15031.080000000004</v>
      </c>
      <c r="D20" s="247">
        <f t="shared" si="2"/>
        <v>2.4744885276839681E-2</v>
      </c>
      <c r="E20" s="215">
        <f t="shared" si="3"/>
        <v>3.2965161091667167E-2</v>
      </c>
      <c r="F20" s="52">
        <f t="shared" si="4"/>
        <v>0.33978905409488791</v>
      </c>
      <c r="H20" s="19">
        <v>2305.4360000000001</v>
      </c>
      <c r="I20" s="140">
        <v>2698.0249999999996</v>
      </c>
      <c r="J20" s="247">
        <f t="shared" si="5"/>
        <v>1.9760869780807357E-2</v>
      </c>
      <c r="K20" s="215">
        <f t="shared" si="6"/>
        <v>2.3662287386166308E-2</v>
      </c>
      <c r="L20" s="52">
        <f t="shared" si="7"/>
        <v>0.17028839664167622</v>
      </c>
      <c r="N20" s="27">
        <f t="shared" si="0"/>
        <v>2.0549407745260497</v>
      </c>
      <c r="O20" s="152">
        <f t="shared" si="1"/>
        <v>1.7949641675781107</v>
      </c>
      <c r="P20" s="52">
        <f t="shared" si="8"/>
        <v>-0.12651294391095036</v>
      </c>
    </row>
    <row r="21" spans="1:16" ht="20.100000000000001" customHeight="1" x14ac:dyDescent="0.25">
      <c r="A21" s="8" t="s">
        <v>176</v>
      </c>
      <c r="B21" s="19">
        <v>16181.04</v>
      </c>
      <c r="C21" s="140">
        <v>9411.5499999999993</v>
      </c>
      <c r="D21" s="247">
        <f t="shared" si="2"/>
        <v>3.5689307010698293E-2</v>
      </c>
      <c r="E21" s="215">
        <f t="shared" si="3"/>
        <v>2.0640783088925082E-2</v>
      </c>
      <c r="F21" s="52">
        <f t="shared" si="4"/>
        <v>-0.41835938851890864</v>
      </c>
      <c r="H21" s="19">
        <v>4717.2330000000002</v>
      </c>
      <c r="I21" s="140">
        <v>2434.201</v>
      </c>
      <c r="J21" s="247">
        <f t="shared" si="5"/>
        <v>4.0433404804439264E-2</v>
      </c>
      <c r="K21" s="215">
        <f t="shared" si="6"/>
        <v>2.1348491440106532E-2</v>
      </c>
      <c r="L21" s="52">
        <f t="shared" si="7"/>
        <v>-0.48397694156722809</v>
      </c>
      <c r="N21" s="27">
        <f t="shared" si="0"/>
        <v>2.9152841844529154</v>
      </c>
      <c r="O21" s="152">
        <f t="shared" si="1"/>
        <v>2.5863975646944448</v>
      </c>
      <c r="P21" s="52">
        <f t="shared" si="8"/>
        <v>-0.11281460020687133</v>
      </c>
    </row>
    <row r="22" spans="1:16" ht="20.100000000000001" customHeight="1" x14ac:dyDescent="0.25">
      <c r="A22" s="8" t="s">
        <v>205</v>
      </c>
      <c r="B22" s="19">
        <v>8897.869999999999</v>
      </c>
      <c r="C22" s="140">
        <v>8793.239999999998</v>
      </c>
      <c r="D22" s="247">
        <f t="shared" si="2"/>
        <v>1.962536488206456E-2</v>
      </c>
      <c r="E22" s="215">
        <f t="shared" si="3"/>
        <v>1.9284746878979506E-2</v>
      </c>
      <c r="F22" s="52">
        <f t="shared" si="4"/>
        <v>-1.1758994006430868E-2</v>
      </c>
      <c r="H22" s="19">
        <v>1967.1169999999997</v>
      </c>
      <c r="I22" s="140">
        <v>1873.9210000000003</v>
      </c>
      <c r="J22" s="247">
        <f t="shared" si="5"/>
        <v>1.6860994137600185E-2</v>
      </c>
      <c r="K22" s="215">
        <f t="shared" si="6"/>
        <v>1.6434709552718068E-2</v>
      </c>
      <c r="L22" s="52">
        <f t="shared" si="7"/>
        <v>-4.7376948092055261E-2</v>
      </c>
      <c r="N22" s="27">
        <f t="shared" si="0"/>
        <v>2.2107729153156881</v>
      </c>
      <c r="O22" s="152">
        <f t="shared" si="1"/>
        <v>2.1310927485204552</v>
      </c>
      <c r="P22" s="52">
        <f t="shared" si="8"/>
        <v>-3.6041769031648817E-2</v>
      </c>
    </row>
    <row r="23" spans="1:16" ht="20.100000000000001" customHeight="1" x14ac:dyDescent="0.25">
      <c r="A23" s="8" t="s">
        <v>203</v>
      </c>
      <c r="B23" s="19">
        <v>3360.32</v>
      </c>
      <c r="C23" s="140">
        <v>5135.6799999999994</v>
      </c>
      <c r="D23" s="247">
        <f t="shared" si="2"/>
        <v>7.4116059372073542E-3</v>
      </c>
      <c r="E23" s="215">
        <f t="shared" si="3"/>
        <v>1.1263230487446889E-2</v>
      </c>
      <c r="F23" s="52">
        <f t="shared" si="4"/>
        <v>0.52833063517760193</v>
      </c>
      <c r="H23" s="19">
        <v>962.327</v>
      </c>
      <c r="I23" s="140">
        <v>1458.15</v>
      </c>
      <c r="J23" s="247">
        <f t="shared" si="5"/>
        <v>8.2485128771976318E-3</v>
      </c>
      <c r="K23" s="215">
        <f t="shared" si="6"/>
        <v>1.2788304167729509E-2</v>
      </c>
      <c r="L23" s="52">
        <f t="shared" si="7"/>
        <v>0.51523338740365809</v>
      </c>
      <c r="N23" s="27">
        <f t="shared" si="0"/>
        <v>2.8637957099323872</v>
      </c>
      <c r="O23" s="152">
        <f t="shared" si="1"/>
        <v>2.8392540033646965</v>
      </c>
      <c r="P23" s="52">
        <f t="shared" si="8"/>
        <v>-8.5696428982604145E-3</v>
      </c>
    </row>
    <row r="24" spans="1:16" ht="20.100000000000001" customHeight="1" x14ac:dyDescent="0.25">
      <c r="A24" s="8" t="s">
        <v>175</v>
      </c>
      <c r="B24" s="19">
        <v>4513.66</v>
      </c>
      <c r="C24" s="140">
        <v>4260.13</v>
      </c>
      <c r="D24" s="247">
        <f t="shared" si="2"/>
        <v>9.955441521800109E-3</v>
      </c>
      <c r="E24" s="215">
        <f t="shared" si="3"/>
        <v>9.3430326843742442E-3</v>
      </c>
      <c r="F24" s="52">
        <f t="shared" si="4"/>
        <v>-5.616949437928416E-2</v>
      </c>
      <c r="H24" s="19">
        <v>1020.015</v>
      </c>
      <c r="I24" s="140">
        <v>1220.8889999999999</v>
      </c>
      <c r="J24" s="247">
        <f t="shared" si="5"/>
        <v>8.7429811929154461E-3</v>
      </c>
      <c r="K24" s="215">
        <f t="shared" si="6"/>
        <v>1.0707471718983034E-2</v>
      </c>
      <c r="L24" s="52">
        <f t="shared" si="7"/>
        <v>0.19693239805296972</v>
      </c>
      <c r="N24" s="27">
        <f t="shared" si="0"/>
        <v>2.2598401297395019</v>
      </c>
      <c r="O24" s="152">
        <f t="shared" si="1"/>
        <v>2.8658491642273827</v>
      </c>
      <c r="P24" s="52">
        <f t="shared" si="8"/>
        <v>0.26816456018848428</v>
      </c>
    </row>
    <row r="25" spans="1:16" ht="20.100000000000001" customHeight="1" x14ac:dyDescent="0.25">
      <c r="A25" s="8" t="s">
        <v>185</v>
      </c>
      <c r="B25" s="19">
        <v>3083.1899999999996</v>
      </c>
      <c r="C25" s="140">
        <v>3134.6600000000003</v>
      </c>
      <c r="D25" s="247">
        <f t="shared" si="2"/>
        <v>6.8003610696416817E-3</v>
      </c>
      <c r="E25" s="215">
        <f t="shared" si="3"/>
        <v>6.8747270234477756E-3</v>
      </c>
      <c r="F25" s="52">
        <f t="shared" ref="F25:F27" si="9">(C25-B25)/B25</f>
        <v>1.6693749006710813E-2</v>
      </c>
      <c r="H25" s="19">
        <v>999.07400000000007</v>
      </c>
      <c r="I25" s="140">
        <v>1128.3500000000001</v>
      </c>
      <c r="J25" s="247">
        <f t="shared" si="5"/>
        <v>8.5634870000253008E-3</v>
      </c>
      <c r="K25" s="215">
        <f t="shared" si="6"/>
        <v>9.895883830646773E-3</v>
      </c>
      <c r="L25" s="52">
        <f t="shared" ref="L25:L29" si="10">(I25-H25)/H25</f>
        <v>0.12939582052981066</v>
      </c>
      <c r="N25" s="27">
        <f t="shared" si="0"/>
        <v>3.2403906343754363</v>
      </c>
      <c r="O25" s="152">
        <f t="shared" si="1"/>
        <v>3.5995929383090992</v>
      </c>
      <c r="P25" s="52">
        <f t="shared" ref="P25:P29" si="11">(O25-N25)/N25</f>
        <v>0.11085154367596695</v>
      </c>
    </row>
    <row r="26" spans="1:16" ht="20.100000000000001" customHeight="1" x14ac:dyDescent="0.25">
      <c r="A26" s="8" t="s">
        <v>187</v>
      </c>
      <c r="B26" s="19">
        <v>3996.2300000000005</v>
      </c>
      <c r="C26" s="140">
        <v>4685.6099999999988</v>
      </c>
      <c r="D26" s="247">
        <f t="shared" si="2"/>
        <v>8.8141849569225977E-3</v>
      </c>
      <c r="E26" s="215">
        <f t="shared" si="3"/>
        <v>1.0276167012797918E-2</v>
      </c>
      <c r="F26" s="52">
        <f t="shared" si="9"/>
        <v>0.17250758840206851</v>
      </c>
      <c r="H26" s="19">
        <v>877.82399999999996</v>
      </c>
      <c r="I26" s="140">
        <v>1109.4349999999999</v>
      </c>
      <c r="J26" s="247">
        <f t="shared" si="5"/>
        <v>7.5242018231984906E-3</v>
      </c>
      <c r="K26" s="215">
        <f t="shared" si="6"/>
        <v>9.7299950171964387E-3</v>
      </c>
      <c r="L26" s="52">
        <f t="shared" si="10"/>
        <v>0.2638467392096821</v>
      </c>
      <c r="N26" s="27">
        <f t="shared" si="0"/>
        <v>2.1966303240804455</v>
      </c>
      <c r="O26" s="152">
        <f t="shared" si="1"/>
        <v>2.3677493432018464</v>
      </c>
      <c r="P26" s="52">
        <f t="shared" si="11"/>
        <v>7.7900690546569257E-2</v>
      </c>
    </row>
    <row r="27" spans="1:16" ht="20.100000000000001" customHeight="1" x14ac:dyDescent="0.25">
      <c r="A27" s="8" t="s">
        <v>201</v>
      </c>
      <c r="B27" s="19">
        <v>4062.2</v>
      </c>
      <c r="C27" s="140">
        <v>3860.94</v>
      </c>
      <c r="D27" s="247">
        <f t="shared" si="2"/>
        <v>8.9596900408662594E-3</v>
      </c>
      <c r="E27" s="215">
        <f t="shared" si="3"/>
        <v>8.4675558286737476E-3</v>
      </c>
      <c r="F27" s="52">
        <f t="shared" si="9"/>
        <v>-4.9544581753729451E-2</v>
      </c>
      <c r="H27" s="19">
        <v>969.61399999999992</v>
      </c>
      <c r="I27" s="140">
        <v>924.74500000000012</v>
      </c>
      <c r="J27" s="247">
        <f t="shared" si="5"/>
        <v>8.3109728448969057E-3</v>
      </c>
      <c r="K27" s="215">
        <f t="shared" si="6"/>
        <v>8.1102220879793064E-3</v>
      </c>
      <c r="L27" s="52">
        <f t="shared" si="10"/>
        <v>-4.6275115664583852E-2</v>
      </c>
      <c r="N27" s="27">
        <f t="shared" si="0"/>
        <v>2.3869184185909114</v>
      </c>
      <c r="O27" s="152">
        <f t="shared" si="1"/>
        <v>2.3951291654363964</v>
      </c>
      <c r="P27" s="52">
        <f t="shared" si="11"/>
        <v>3.4398942090078546E-3</v>
      </c>
    </row>
    <row r="28" spans="1:16" ht="20.100000000000001" customHeight="1" x14ac:dyDescent="0.25">
      <c r="A28" s="8" t="s">
        <v>180</v>
      </c>
      <c r="B28" s="19">
        <v>423.84000000000009</v>
      </c>
      <c r="C28" s="140">
        <v>504.65000000000003</v>
      </c>
      <c r="D28" s="247">
        <f t="shared" si="2"/>
        <v>9.3483211730607959E-4</v>
      </c>
      <c r="E28" s="215">
        <f t="shared" si="3"/>
        <v>1.1067646865634295E-3</v>
      </c>
      <c r="F28" s="52">
        <f t="shared" ref="F28:F29" si="12">(C28-B28)/B28</f>
        <v>0.19066157040392584</v>
      </c>
      <c r="H28" s="19">
        <v>804.66799999999989</v>
      </c>
      <c r="I28" s="140">
        <v>898.1070000000002</v>
      </c>
      <c r="J28" s="247">
        <f t="shared" si="5"/>
        <v>6.8971507189020615E-3</v>
      </c>
      <c r="K28" s="215">
        <f t="shared" si="6"/>
        <v>7.8766008237609632E-3</v>
      </c>
      <c r="L28" s="52">
        <f t="shared" si="10"/>
        <v>0.11612118289779179</v>
      </c>
      <c r="N28" s="27">
        <f t="shared" si="0"/>
        <v>18.985183087957715</v>
      </c>
      <c r="O28" s="152">
        <f t="shared" si="1"/>
        <v>17.796631328643617</v>
      </c>
      <c r="P28" s="52">
        <f t="shared" si="11"/>
        <v>-6.2604176836619257E-2</v>
      </c>
    </row>
    <row r="29" spans="1:16" ht="20.100000000000001" customHeight="1" x14ac:dyDescent="0.25">
      <c r="A29" s="8" t="s">
        <v>182</v>
      </c>
      <c r="B29" s="19">
        <v>5211.96</v>
      </c>
      <c r="C29" s="140">
        <v>2882.5299999999997</v>
      </c>
      <c r="D29" s="247">
        <f t="shared" si="2"/>
        <v>1.1495629487812839E-2</v>
      </c>
      <c r="E29" s="215">
        <f t="shared" si="3"/>
        <v>6.3217723411466992E-3</v>
      </c>
      <c r="F29" s="52">
        <f t="shared" si="12"/>
        <v>-0.4469393471937621</v>
      </c>
      <c r="H29" s="19">
        <v>1399.4960000000003</v>
      </c>
      <c r="I29" s="140">
        <v>831.43600000000015</v>
      </c>
      <c r="J29" s="247">
        <f t="shared" si="5"/>
        <v>1.1995673796522992E-2</v>
      </c>
      <c r="K29" s="215">
        <f t="shared" si="6"/>
        <v>7.2918811260846645E-3</v>
      </c>
      <c r="L29" s="52">
        <f t="shared" si="10"/>
        <v>-0.40590326803363502</v>
      </c>
      <c r="N29" s="27">
        <f t="shared" si="0"/>
        <v>2.685162587587012</v>
      </c>
      <c r="O29" s="152">
        <f t="shared" si="1"/>
        <v>2.8843966931827261</v>
      </c>
      <c r="P29" s="52">
        <f t="shared" si="11"/>
        <v>7.4198153406700537E-2</v>
      </c>
    </row>
    <row r="30" spans="1:16" ht="20.100000000000001" customHeight="1" x14ac:dyDescent="0.25">
      <c r="A30" s="8" t="s">
        <v>190</v>
      </c>
      <c r="B30" s="19">
        <v>1050.8900000000001</v>
      </c>
      <c r="C30" s="140">
        <v>2985.5599999999995</v>
      </c>
      <c r="D30" s="247">
        <f t="shared" si="2"/>
        <v>2.3178692991595554E-3</v>
      </c>
      <c r="E30" s="215">
        <f t="shared" si="3"/>
        <v>6.5477308582508904E-3</v>
      </c>
      <c r="F30" s="52">
        <f t="shared" ref="F30" si="13">(C30-B30)/B30</f>
        <v>1.8409824053897166</v>
      </c>
      <c r="H30" s="19">
        <v>250.52899999999997</v>
      </c>
      <c r="I30" s="140">
        <v>820.60100000000011</v>
      </c>
      <c r="J30" s="247">
        <f t="shared" si="5"/>
        <v>2.1473903180638655E-3</v>
      </c>
      <c r="K30" s="215">
        <f t="shared" si="6"/>
        <v>7.1968557338703181E-3</v>
      </c>
      <c r="L30" s="52">
        <f t="shared" ref="L30" si="14">(I30-H30)/H30</f>
        <v>2.2754730989226806</v>
      </c>
      <c r="N30" s="27">
        <f t="shared" si="0"/>
        <v>2.3839697779976969</v>
      </c>
      <c r="O30" s="152">
        <f t="shared" si="1"/>
        <v>2.7485664330979791</v>
      </c>
      <c r="P30" s="52">
        <f t="shared" ref="P30" si="15">(O30-N30)/N30</f>
        <v>0.15293677733050287</v>
      </c>
    </row>
    <row r="31" spans="1:16" ht="20.100000000000001" customHeight="1" x14ac:dyDescent="0.25">
      <c r="A31" s="8" t="s">
        <v>189</v>
      </c>
      <c r="B31" s="19">
        <v>4305.53</v>
      </c>
      <c r="C31" s="140">
        <v>2756.53</v>
      </c>
      <c r="D31" s="247">
        <f t="shared" si="2"/>
        <v>9.4963847820518209E-3</v>
      </c>
      <c r="E31" s="215">
        <f t="shared" si="3"/>
        <v>6.0454375536563758E-3</v>
      </c>
      <c r="F31" s="52">
        <f t="shared" ref="F31:F32" si="16">(C31-B31)/B31</f>
        <v>-0.35976987734378801</v>
      </c>
      <c r="H31" s="19">
        <v>1456.7719999999999</v>
      </c>
      <c r="I31" s="140">
        <v>788.84799999999996</v>
      </c>
      <c r="J31" s="247">
        <f t="shared" si="5"/>
        <v>1.2486610685495626E-2</v>
      </c>
      <c r="K31" s="215">
        <f t="shared" si="6"/>
        <v>6.9183747667284478E-3</v>
      </c>
      <c r="L31" s="52">
        <f t="shared" ref="L31:L32" si="17">(I31-H31)/H31</f>
        <v>-0.45849590738976315</v>
      </c>
      <c r="N31" s="27">
        <f t="shared" si="0"/>
        <v>3.3834905342663966</v>
      </c>
      <c r="O31" s="152">
        <f t="shared" si="1"/>
        <v>2.8617428433574092</v>
      </c>
      <c r="P31" s="52">
        <f t="shared" ref="P31:P32" si="18">(O31-N31)/N31</f>
        <v>-0.15420397533995522</v>
      </c>
    </row>
    <row r="32" spans="1:16" ht="20.100000000000001" customHeight="1" thickBot="1" x14ac:dyDescent="0.3">
      <c r="A32" s="8" t="s">
        <v>17</v>
      </c>
      <c r="B32" s="19">
        <f>B33-SUM(B7:B31)</f>
        <v>30902.220000000088</v>
      </c>
      <c r="C32" s="140">
        <f>C33-SUM(C7:C31)</f>
        <v>33041.259999999951</v>
      </c>
      <c r="D32" s="247">
        <f t="shared" si="2"/>
        <v>6.815871024928831E-2</v>
      </c>
      <c r="E32" s="215">
        <f t="shared" si="3"/>
        <v>7.2463885400893144E-2</v>
      </c>
      <c r="F32" s="52">
        <f t="shared" si="16"/>
        <v>6.9219622409000273E-2</v>
      </c>
      <c r="H32" s="19">
        <f>H33-SUM(H7:H31)</f>
        <v>8436.9639999999345</v>
      </c>
      <c r="I32" s="140">
        <f>I33-SUM(I7:I31)</f>
        <v>8203.7570000000269</v>
      </c>
      <c r="J32" s="247">
        <f t="shared" si="5"/>
        <v>7.2316796887598817E-2</v>
      </c>
      <c r="K32" s="215">
        <f t="shared" si="6"/>
        <v>7.1948798020876087E-2</v>
      </c>
      <c r="L32" s="52">
        <f t="shared" si="17"/>
        <v>-2.7641104074867379E-2</v>
      </c>
      <c r="N32" s="27">
        <f t="shared" si="0"/>
        <v>2.7302129102698478</v>
      </c>
      <c r="O32" s="152">
        <f t="shared" si="1"/>
        <v>2.4828826140407596</v>
      </c>
      <c r="P32" s="52">
        <f t="shared" si="18"/>
        <v>-9.0590113063615488E-2</v>
      </c>
    </row>
    <row r="33" spans="1:16" ht="26.25" customHeight="1" thickBot="1" x14ac:dyDescent="0.3">
      <c r="A33" s="12" t="s">
        <v>18</v>
      </c>
      <c r="B33" s="17">
        <v>453386.22000000009</v>
      </c>
      <c r="C33" s="145">
        <v>455968.64999999997</v>
      </c>
      <c r="D33" s="243">
        <f>SUM(D7:D32)</f>
        <v>0.99999999999999989</v>
      </c>
      <c r="E33" s="244">
        <f>SUM(E7:E32)</f>
        <v>0.99999999999999978</v>
      </c>
      <c r="F33" s="57">
        <f t="shared" si="4"/>
        <v>5.6958722741945623E-3</v>
      </c>
      <c r="G33" s="1"/>
      <c r="H33" s="17">
        <v>116666.72699999991</v>
      </c>
      <c r="I33" s="145">
        <v>114022.155</v>
      </c>
      <c r="J33" s="243">
        <f>SUM(J7:J32)</f>
        <v>1.0000000000000002</v>
      </c>
      <c r="K33" s="244">
        <f>SUM(K7:K32)</f>
        <v>1.0000000000000002</v>
      </c>
      <c r="L33" s="57">
        <f t="shared" si="7"/>
        <v>-2.266774827753516E-2</v>
      </c>
      <c r="N33" s="29">
        <f t="shared" si="0"/>
        <v>2.5732305450306781</v>
      </c>
      <c r="O33" s="146">
        <f t="shared" si="1"/>
        <v>2.5006577754852226</v>
      </c>
      <c r="P33" s="57">
        <f t="shared" si="8"/>
        <v>-2.8202979980011946E-2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jan-jul</v>
      </c>
      <c r="C37" s="370"/>
      <c r="D37" s="368" t="str">
        <f>B5</f>
        <v>jan-jul</v>
      </c>
      <c r="E37" s="370"/>
      <c r="F37" s="131" t="str">
        <f>F5</f>
        <v>2025/2024</v>
      </c>
      <c r="H37" s="371" t="str">
        <f>B5</f>
        <v>jan-jul</v>
      </c>
      <c r="I37" s="370"/>
      <c r="J37" s="368" t="str">
        <f>B5</f>
        <v>jan-jul</v>
      </c>
      <c r="K37" s="369"/>
      <c r="L37" s="131" t="str">
        <f>L5</f>
        <v>2025/2024</v>
      </c>
      <c r="N37" s="371" t="str">
        <f>B5</f>
        <v>jan-jul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173</v>
      </c>
      <c r="B39" s="39">
        <v>42467.749999999993</v>
      </c>
      <c r="C39" s="147">
        <v>53389.890000000014</v>
      </c>
      <c r="D39" s="247">
        <f t="shared" ref="D39:D61" si="19">B39/$B$62</f>
        <v>0.24810180669981644</v>
      </c>
      <c r="E39" s="246">
        <f t="shared" ref="E39:E61" si="20">C39/$C$62</f>
        <v>0.29483493848158876</v>
      </c>
      <c r="F39" s="52">
        <f>(C39-B39)/B39</f>
        <v>0.25718668872261946</v>
      </c>
      <c r="H39" s="39">
        <v>10739.814000000002</v>
      </c>
      <c r="I39" s="147">
        <v>12850.582</v>
      </c>
      <c r="J39" s="247">
        <f t="shared" ref="J39:J61" si="21">H39/$H$62</f>
        <v>0.27053296370266394</v>
      </c>
      <c r="K39" s="246">
        <f t="shared" ref="K39:K61" si="22">I39/$I$62</f>
        <v>0.30390966690738691</v>
      </c>
      <c r="L39" s="52">
        <f>(I39-H39)/H39</f>
        <v>0.19653673704218694</v>
      </c>
      <c r="N39" s="27">
        <f t="shared" ref="N39:N62" si="23">(H39/B39)*10</f>
        <v>2.5289340735028354</v>
      </c>
      <c r="O39" s="151">
        <f t="shared" ref="O39:O62" si="24">(I39/C39)*10</f>
        <v>2.4069317243395703</v>
      </c>
      <c r="P39" s="61">
        <f t="shared" si="8"/>
        <v>-4.8242597717970265E-2</v>
      </c>
    </row>
    <row r="40" spans="1:16" ht="20.100000000000001" customHeight="1" x14ac:dyDescent="0.25">
      <c r="A40" s="38" t="s">
        <v>178</v>
      </c>
      <c r="B40" s="19">
        <v>33129.85</v>
      </c>
      <c r="C40" s="140">
        <v>29372.969999999994</v>
      </c>
      <c r="D40" s="247">
        <f t="shared" si="19"/>
        <v>0.19354864905001828</v>
      </c>
      <c r="E40" s="215">
        <f t="shared" si="20"/>
        <v>0.16220632413686462</v>
      </c>
      <c r="F40" s="52">
        <f t="shared" ref="F40:F62" si="25">(C40-B40)/B40</f>
        <v>-0.11339864201015111</v>
      </c>
      <c r="H40" s="19">
        <v>7370.0629999999992</v>
      </c>
      <c r="I40" s="140">
        <v>6645.3869999999997</v>
      </c>
      <c r="J40" s="247">
        <f t="shared" si="21"/>
        <v>0.18564986191244523</v>
      </c>
      <c r="K40" s="215">
        <f t="shared" si="22"/>
        <v>0.15715999085805446</v>
      </c>
      <c r="L40" s="52">
        <f t="shared" ref="L40:L62" si="26">(I40-H40)/H40</f>
        <v>-9.8326974952588547E-2</v>
      </c>
      <c r="N40" s="27">
        <f t="shared" si="23"/>
        <v>2.2245989643780457</v>
      </c>
      <c r="O40" s="152">
        <f t="shared" si="24"/>
        <v>2.2624157516247085</v>
      </c>
      <c r="P40" s="52">
        <f t="shared" si="8"/>
        <v>1.6999372854259891E-2</v>
      </c>
    </row>
    <row r="41" spans="1:16" ht="20.100000000000001" customHeight="1" x14ac:dyDescent="0.25">
      <c r="A41" s="38" t="s">
        <v>171</v>
      </c>
      <c r="B41" s="19">
        <v>15214.029999999999</v>
      </c>
      <c r="C41" s="140">
        <v>19201.129999999997</v>
      </c>
      <c r="D41" s="247">
        <f t="shared" si="19"/>
        <v>8.8882230167249471E-2</v>
      </c>
      <c r="E41" s="215">
        <f t="shared" si="20"/>
        <v>0.10603438183384505</v>
      </c>
      <c r="F41" s="52">
        <f t="shared" si="25"/>
        <v>0.26206731549760315</v>
      </c>
      <c r="H41" s="19">
        <v>3970.5719999999997</v>
      </c>
      <c r="I41" s="140">
        <v>4804.0079999999998</v>
      </c>
      <c r="J41" s="247">
        <f t="shared" si="21"/>
        <v>0.10001761769382723</v>
      </c>
      <c r="K41" s="215">
        <f t="shared" si="22"/>
        <v>0.11361232285825046</v>
      </c>
      <c r="L41" s="52">
        <f t="shared" si="26"/>
        <v>0.20990325827110054</v>
      </c>
      <c r="N41" s="27">
        <f t="shared" si="23"/>
        <v>2.6098094982065896</v>
      </c>
      <c r="O41" s="152">
        <f t="shared" si="24"/>
        <v>2.501940250391514</v>
      </c>
      <c r="P41" s="52">
        <f t="shared" si="8"/>
        <v>-4.1332230528397268E-2</v>
      </c>
    </row>
    <row r="42" spans="1:16" ht="20.100000000000001" customHeight="1" x14ac:dyDescent="0.25">
      <c r="A42" s="38" t="s">
        <v>183</v>
      </c>
      <c r="B42" s="19">
        <v>24793.73</v>
      </c>
      <c r="C42" s="140">
        <v>20280.149999999998</v>
      </c>
      <c r="D42" s="247">
        <f t="shared" si="19"/>
        <v>0.14484801308822437</v>
      </c>
      <c r="E42" s="215">
        <f t="shared" si="20"/>
        <v>0.11199305294780322</v>
      </c>
      <c r="F42" s="52">
        <f t="shared" si="25"/>
        <v>-0.18204521869037057</v>
      </c>
      <c r="H42" s="19">
        <v>4923.2730000000001</v>
      </c>
      <c r="I42" s="140">
        <v>4027.2420000000002</v>
      </c>
      <c r="J42" s="247">
        <f t="shared" si="21"/>
        <v>0.12401589411206798</v>
      </c>
      <c r="K42" s="215">
        <f t="shared" si="22"/>
        <v>9.5242205744100833E-2</v>
      </c>
      <c r="L42" s="52">
        <f t="shared" si="26"/>
        <v>-0.18199904819415863</v>
      </c>
      <c r="N42" s="27">
        <f t="shared" si="23"/>
        <v>1.9856927537728288</v>
      </c>
      <c r="O42" s="152">
        <f t="shared" si="24"/>
        <v>1.9858048387216074</v>
      </c>
      <c r="P42" s="52">
        <f t="shared" si="8"/>
        <v>5.6446269729093737E-5</v>
      </c>
    </row>
    <row r="43" spans="1:16" ht="20.100000000000001" customHeight="1" x14ac:dyDescent="0.25">
      <c r="A43" s="38" t="s">
        <v>172</v>
      </c>
      <c r="B43" s="19">
        <v>19459.509999999998</v>
      </c>
      <c r="C43" s="140">
        <v>14434.240000000002</v>
      </c>
      <c r="D43" s="247">
        <f t="shared" si="19"/>
        <v>0.11368484528832221</v>
      </c>
      <c r="E43" s="215">
        <f t="shared" si="20"/>
        <v>7.9710189746195148E-2</v>
      </c>
      <c r="F43" s="52">
        <f t="shared" si="25"/>
        <v>-0.25824237095384195</v>
      </c>
      <c r="H43" s="19">
        <v>4216.6939999999995</v>
      </c>
      <c r="I43" s="140">
        <v>3560.3830000000003</v>
      </c>
      <c r="J43" s="247">
        <f t="shared" si="21"/>
        <v>0.10621736324737473</v>
      </c>
      <c r="K43" s="215">
        <f t="shared" si="22"/>
        <v>8.4201230076017028E-2</v>
      </c>
      <c r="L43" s="52">
        <f t="shared" si="26"/>
        <v>-0.15564586854061482</v>
      </c>
      <c r="N43" s="27">
        <f t="shared" si="23"/>
        <v>2.1669065665065563</v>
      </c>
      <c r="O43" s="152">
        <f t="shared" si="24"/>
        <v>2.4666231128206264</v>
      </c>
      <c r="P43" s="52">
        <f t="shared" ref="P43:P50" si="27">(O43-N43)/N43</f>
        <v>0.13831539898707637</v>
      </c>
    </row>
    <row r="44" spans="1:16" ht="20.100000000000001" customHeight="1" x14ac:dyDescent="0.25">
      <c r="A44" s="38" t="s">
        <v>174</v>
      </c>
      <c r="B44" s="19">
        <v>5533.2900000000009</v>
      </c>
      <c r="C44" s="140">
        <v>10303.669999999998</v>
      </c>
      <c r="D44" s="247">
        <f t="shared" si="19"/>
        <v>3.2326159167698494E-2</v>
      </c>
      <c r="E44" s="215">
        <f t="shared" si="20"/>
        <v>5.6899946985929171E-2</v>
      </c>
      <c r="F44" s="52">
        <f t="shared" ref="F44:F55" si="28">(C44-B44)/B44</f>
        <v>0.86212361904038948</v>
      </c>
      <c r="H44" s="19">
        <v>1436.8399999999997</v>
      </c>
      <c r="I44" s="140">
        <v>2700.4180000000001</v>
      </c>
      <c r="J44" s="247">
        <f t="shared" si="21"/>
        <v>3.6193604802330422E-2</v>
      </c>
      <c r="K44" s="215">
        <f t="shared" si="22"/>
        <v>6.3863499325611237E-2</v>
      </c>
      <c r="L44" s="52">
        <f t="shared" ref="L44:L55" si="29">(I44-H44)/H44</f>
        <v>0.8794145485927457</v>
      </c>
      <c r="N44" s="27">
        <f t="shared" si="23"/>
        <v>2.5967191309329523</v>
      </c>
      <c r="O44" s="152">
        <f t="shared" si="24"/>
        <v>2.6208312183911175</v>
      </c>
      <c r="P44" s="52">
        <f t="shared" si="27"/>
        <v>9.2855970331694165E-3</v>
      </c>
    </row>
    <row r="45" spans="1:16" ht="20.100000000000001" customHeight="1" x14ac:dyDescent="0.25">
      <c r="A45" s="38" t="s">
        <v>165</v>
      </c>
      <c r="B45" s="19">
        <v>11218.989999999998</v>
      </c>
      <c r="C45" s="140">
        <v>15031.080000000004</v>
      </c>
      <c r="D45" s="247">
        <f t="shared" si="19"/>
        <v>6.5542716257564235E-2</v>
      </c>
      <c r="E45" s="215">
        <f t="shared" si="20"/>
        <v>8.300611870734026E-2</v>
      </c>
      <c r="F45" s="52">
        <f t="shared" si="28"/>
        <v>0.33978905409488791</v>
      </c>
      <c r="H45" s="19">
        <v>2305.4360000000001</v>
      </c>
      <c r="I45" s="140">
        <v>2698.0249999999996</v>
      </c>
      <c r="J45" s="247">
        <f t="shared" si="21"/>
        <v>5.8073299379934759E-2</v>
      </c>
      <c r="K45" s="215">
        <f t="shared" si="22"/>
        <v>6.3806906104159525E-2</v>
      </c>
      <c r="L45" s="52">
        <f t="shared" si="29"/>
        <v>0.17028839664167622</v>
      </c>
      <c r="N45" s="27">
        <f t="shared" si="23"/>
        <v>2.0549407745260497</v>
      </c>
      <c r="O45" s="152">
        <f t="shared" si="24"/>
        <v>1.7949641675781107</v>
      </c>
      <c r="P45" s="52">
        <f t="shared" si="27"/>
        <v>-0.12651294391095036</v>
      </c>
    </row>
    <row r="46" spans="1:16" ht="20.100000000000001" customHeight="1" x14ac:dyDescent="0.25">
      <c r="A46" s="38" t="s">
        <v>175</v>
      </c>
      <c r="B46" s="19">
        <v>4513.66</v>
      </c>
      <c r="C46" s="140">
        <v>4260.13</v>
      </c>
      <c r="D46" s="247">
        <f t="shared" si="19"/>
        <v>2.6369355589328222E-2</v>
      </c>
      <c r="E46" s="215">
        <f t="shared" si="20"/>
        <v>2.3525711824346714E-2</v>
      </c>
      <c r="F46" s="52">
        <f t="shared" si="28"/>
        <v>-5.616949437928416E-2</v>
      </c>
      <c r="H46" s="19">
        <v>1020.015</v>
      </c>
      <c r="I46" s="140">
        <v>1220.8889999999999</v>
      </c>
      <c r="J46" s="247">
        <f t="shared" si="21"/>
        <v>2.5693897582506803E-2</v>
      </c>
      <c r="K46" s="215">
        <f t="shared" si="22"/>
        <v>2.8873398054725666E-2</v>
      </c>
      <c r="L46" s="52">
        <f t="shared" si="29"/>
        <v>0.19693239805296972</v>
      </c>
      <c r="N46" s="27">
        <f t="shared" si="23"/>
        <v>2.2598401297395019</v>
      </c>
      <c r="O46" s="152">
        <f t="shared" si="24"/>
        <v>2.8658491642273827</v>
      </c>
      <c r="P46" s="52">
        <f t="shared" si="27"/>
        <v>0.26816456018848428</v>
      </c>
    </row>
    <row r="47" spans="1:16" ht="20.100000000000001" customHeight="1" x14ac:dyDescent="0.25">
      <c r="A47" s="38" t="s">
        <v>182</v>
      </c>
      <c r="B47" s="19">
        <v>5211.96</v>
      </c>
      <c r="C47" s="140">
        <v>2882.5299999999997</v>
      </c>
      <c r="D47" s="247">
        <f t="shared" si="19"/>
        <v>3.0448909877428765E-2</v>
      </c>
      <c r="E47" s="215">
        <f t="shared" si="20"/>
        <v>1.5918192661969029E-2</v>
      </c>
      <c r="F47" s="52">
        <f t="shared" si="28"/>
        <v>-0.4469393471937621</v>
      </c>
      <c r="H47" s="19">
        <v>1399.4960000000003</v>
      </c>
      <c r="I47" s="140">
        <v>831.43600000000015</v>
      </c>
      <c r="J47" s="247">
        <f t="shared" si="21"/>
        <v>3.5252919703267056E-2</v>
      </c>
      <c r="K47" s="215">
        <f t="shared" si="22"/>
        <v>1.9663034546980845E-2</v>
      </c>
      <c r="L47" s="52">
        <f t="shared" si="29"/>
        <v>-0.40590326803363502</v>
      </c>
      <c r="N47" s="27">
        <f t="shared" si="23"/>
        <v>2.685162587587012</v>
      </c>
      <c r="O47" s="152">
        <f t="shared" si="24"/>
        <v>2.8843966931827261</v>
      </c>
      <c r="P47" s="52">
        <f t="shared" si="27"/>
        <v>7.4198153406700537E-2</v>
      </c>
    </row>
    <row r="48" spans="1:16" ht="20.100000000000001" customHeight="1" x14ac:dyDescent="0.25">
      <c r="A48" s="38" t="s">
        <v>190</v>
      </c>
      <c r="B48" s="19">
        <v>1050.8900000000001</v>
      </c>
      <c r="C48" s="140">
        <v>2985.5599999999995</v>
      </c>
      <c r="D48" s="247">
        <f t="shared" si="19"/>
        <v>6.139428334271774E-3</v>
      </c>
      <c r="E48" s="215">
        <f t="shared" si="20"/>
        <v>1.6487155132424727E-2</v>
      </c>
      <c r="F48" s="52">
        <f t="shared" si="28"/>
        <v>1.8409824053897166</v>
      </c>
      <c r="H48" s="19">
        <v>250.52899999999997</v>
      </c>
      <c r="I48" s="140">
        <v>820.60100000000011</v>
      </c>
      <c r="J48" s="247">
        <f t="shared" si="21"/>
        <v>6.3107566726448589E-3</v>
      </c>
      <c r="K48" s="215">
        <f t="shared" si="22"/>
        <v>1.9406792359588743E-2</v>
      </c>
      <c r="L48" s="52">
        <f t="shared" si="29"/>
        <v>2.2754730989226806</v>
      </c>
      <c r="N48" s="27">
        <f t="shared" si="23"/>
        <v>2.3839697779976969</v>
      </c>
      <c r="O48" s="152">
        <f t="shared" si="24"/>
        <v>2.7485664330979791</v>
      </c>
      <c r="P48" s="52">
        <f t="shared" si="27"/>
        <v>0.15293677733050287</v>
      </c>
    </row>
    <row r="49" spans="1:16" ht="20.100000000000001" customHeight="1" x14ac:dyDescent="0.25">
      <c r="A49" s="38" t="s">
        <v>179</v>
      </c>
      <c r="B49" s="19">
        <v>2668.0100000000007</v>
      </c>
      <c r="C49" s="140">
        <v>3049.71</v>
      </c>
      <c r="D49" s="247">
        <f t="shared" si="19"/>
        <v>1.5586841810389707E-2</v>
      </c>
      <c r="E49" s="215">
        <f t="shared" si="20"/>
        <v>1.6841410616067681E-2</v>
      </c>
      <c r="F49" s="52">
        <f t="shared" si="28"/>
        <v>0.14306543078923964</v>
      </c>
      <c r="H49" s="19">
        <v>687.68399999999974</v>
      </c>
      <c r="I49" s="140">
        <v>722.81799999999998</v>
      </c>
      <c r="J49" s="247">
        <f t="shared" si="21"/>
        <v>1.7322571006434809E-2</v>
      </c>
      <c r="K49" s="215">
        <f t="shared" si="22"/>
        <v>1.7094274610649041E-2</v>
      </c>
      <c r="L49" s="52">
        <f t="shared" si="29"/>
        <v>5.1090326370833487E-2</v>
      </c>
      <c r="N49" s="27">
        <f t="shared" ref="N49" si="30">(H49/B49)*10</f>
        <v>2.5775165760248258</v>
      </c>
      <c r="O49" s="152">
        <f t="shared" ref="O49" si="31">(I49/C49)*10</f>
        <v>2.3701204376809599</v>
      </c>
      <c r="P49" s="52">
        <f t="shared" ref="P49" si="32">(O49-N49)/N49</f>
        <v>-8.0463551727656582E-2</v>
      </c>
    </row>
    <row r="50" spans="1:16" ht="20.100000000000001" customHeight="1" x14ac:dyDescent="0.25">
      <c r="A50" s="38" t="s">
        <v>188</v>
      </c>
      <c r="B50" s="19">
        <v>2573.5399999999991</v>
      </c>
      <c r="C50" s="140">
        <v>2572.36</v>
      </c>
      <c r="D50" s="247">
        <f t="shared" si="19"/>
        <v>1.5034936478015563E-2</v>
      </c>
      <c r="E50" s="215">
        <f t="shared" si="20"/>
        <v>1.4205341167634911E-2</v>
      </c>
      <c r="F50" s="52">
        <f t="shared" si="28"/>
        <v>-4.5851239926285477E-4</v>
      </c>
      <c r="H50" s="19">
        <v>642.09800000000007</v>
      </c>
      <c r="I50" s="140">
        <v>715.29800000000012</v>
      </c>
      <c r="J50" s="247">
        <f t="shared" si="21"/>
        <v>1.6174272192009388E-2</v>
      </c>
      <c r="K50" s="215">
        <f t="shared" si="22"/>
        <v>1.6916430471360759E-2</v>
      </c>
      <c r="L50" s="52">
        <f t="shared" si="29"/>
        <v>0.11400128952278318</v>
      </c>
      <c r="N50" s="27">
        <f t="shared" si="23"/>
        <v>2.4949991062893924</v>
      </c>
      <c r="O50" s="152">
        <f t="shared" si="24"/>
        <v>2.7807072104993087</v>
      </c>
      <c r="P50" s="52">
        <f t="shared" si="27"/>
        <v>0.11451230723478156</v>
      </c>
    </row>
    <row r="51" spans="1:16" ht="20.100000000000001" customHeight="1" x14ac:dyDescent="0.25">
      <c r="A51" s="38" t="s">
        <v>194</v>
      </c>
      <c r="B51" s="19">
        <v>1425.7500000000002</v>
      </c>
      <c r="C51" s="140">
        <v>1277.6600000000001</v>
      </c>
      <c r="D51" s="247">
        <f t="shared" si="19"/>
        <v>8.3294064531853791E-3</v>
      </c>
      <c r="E51" s="215">
        <f t="shared" si="20"/>
        <v>7.0556205959665134E-3</v>
      </c>
      <c r="F51" s="52">
        <f t="shared" si="28"/>
        <v>-0.10386813957566202</v>
      </c>
      <c r="H51" s="19">
        <v>272.69599999999997</v>
      </c>
      <c r="I51" s="140">
        <v>242.10499999999996</v>
      </c>
      <c r="J51" s="247">
        <f t="shared" si="21"/>
        <v>6.8691373118623493E-3</v>
      </c>
      <c r="K51" s="215">
        <f t="shared" si="22"/>
        <v>5.725658955105138E-3</v>
      </c>
      <c r="L51" s="52">
        <f t="shared" si="29"/>
        <v>-0.11217986329099074</v>
      </c>
      <c r="N51" s="27">
        <f t="shared" ref="N51" si="33">(H51/B51)*10</f>
        <v>1.912649482728388</v>
      </c>
      <c r="O51" s="152">
        <f t="shared" ref="O51" si="34">(I51/C51)*10</f>
        <v>1.8949094438269958</v>
      </c>
      <c r="P51" s="52">
        <f t="shared" ref="P51" si="35">(O51-N51)/N51</f>
        <v>-9.2751123828952141E-3</v>
      </c>
    </row>
    <row r="52" spans="1:16" ht="20.100000000000001" customHeight="1" x14ac:dyDescent="0.25">
      <c r="A52" s="38" t="s">
        <v>197</v>
      </c>
      <c r="B52" s="19">
        <v>378.57</v>
      </c>
      <c r="C52" s="140">
        <v>574.93999999999994</v>
      </c>
      <c r="D52" s="247">
        <f t="shared" si="19"/>
        <v>2.21165239416615E-3</v>
      </c>
      <c r="E52" s="215">
        <f t="shared" si="20"/>
        <v>3.1749906120916256E-3</v>
      </c>
      <c r="F52" s="52">
        <f t="shared" si="28"/>
        <v>0.5187151649628865</v>
      </c>
      <c r="H52" s="19">
        <v>84.63</v>
      </c>
      <c r="I52" s="140">
        <v>130.84800000000001</v>
      </c>
      <c r="J52" s="247">
        <f t="shared" si="21"/>
        <v>2.1318064463831908E-3</v>
      </c>
      <c r="K52" s="215">
        <f t="shared" si="22"/>
        <v>3.0944880236161883E-3</v>
      </c>
      <c r="L52" s="52">
        <f t="shared" si="29"/>
        <v>0.54611839773130122</v>
      </c>
      <c r="N52" s="27">
        <f t="shared" ref="N52:N53" si="36">(H52/B52)*10</f>
        <v>2.2355178698787541</v>
      </c>
      <c r="O52" s="152">
        <f t="shared" ref="O52:O53" si="37">(I52/C52)*10</f>
        <v>2.2758548718127116</v>
      </c>
      <c r="P52" s="52">
        <f t="shared" ref="P52:P53" si="38">(O52-N52)/N52</f>
        <v>1.8043694697079397E-2</v>
      </c>
    </row>
    <row r="53" spans="1:16" ht="20.100000000000001" customHeight="1" x14ac:dyDescent="0.25">
      <c r="A53" s="38" t="s">
        <v>195</v>
      </c>
      <c r="B53" s="19">
        <v>518.93000000000006</v>
      </c>
      <c r="C53" s="140">
        <v>363.99000000000007</v>
      </c>
      <c r="D53" s="247">
        <f t="shared" si="19"/>
        <v>3.0316527376829661E-3</v>
      </c>
      <c r="E53" s="215">
        <f t="shared" si="20"/>
        <v>2.0100616288573261E-3</v>
      </c>
      <c r="F53" s="52">
        <f t="shared" si="28"/>
        <v>-0.29857591582679743</v>
      </c>
      <c r="H53" s="19">
        <v>112.86700000000002</v>
      </c>
      <c r="I53" s="140">
        <v>92.189000000000007</v>
      </c>
      <c r="J53" s="247">
        <f t="shared" si="21"/>
        <v>2.8430887177588525E-3</v>
      </c>
      <c r="K53" s="215">
        <f t="shared" si="22"/>
        <v>2.1802225208574283E-3</v>
      </c>
      <c r="L53" s="52">
        <f t="shared" si="29"/>
        <v>-0.18320678320501127</v>
      </c>
      <c r="N53" s="27">
        <f t="shared" si="36"/>
        <v>2.1749947006339969</v>
      </c>
      <c r="O53" s="152">
        <f t="shared" si="37"/>
        <v>2.5327344157806531</v>
      </c>
      <c r="P53" s="52">
        <f t="shared" si="38"/>
        <v>0.16447843070255636</v>
      </c>
    </row>
    <row r="54" spans="1:16" ht="20.100000000000001" customHeight="1" x14ac:dyDescent="0.25">
      <c r="A54" s="38" t="s">
        <v>196</v>
      </c>
      <c r="B54" s="19">
        <v>531.91999999999996</v>
      </c>
      <c r="C54" s="140">
        <v>325.59999999999997</v>
      </c>
      <c r="D54" s="247">
        <f t="shared" si="19"/>
        <v>3.1075419116804249E-3</v>
      </c>
      <c r="E54" s="215">
        <f t="shared" si="20"/>
        <v>1.7980605685759094E-3</v>
      </c>
      <c r="F54" s="52">
        <f t="shared" si="28"/>
        <v>-0.38787787637238685</v>
      </c>
      <c r="H54" s="19">
        <v>131.91499999999999</v>
      </c>
      <c r="I54" s="140">
        <v>79.703000000000003</v>
      </c>
      <c r="J54" s="247">
        <f t="shared" si="21"/>
        <v>3.3229026039777697E-3</v>
      </c>
      <c r="K54" s="215">
        <f t="shared" si="22"/>
        <v>1.8849350310763714E-3</v>
      </c>
      <c r="L54" s="52">
        <f t="shared" si="29"/>
        <v>-0.39580032596747899</v>
      </c>
      <c r="N54" s="27">
        <f t="shared" ref="N54" si="39">(H54/B54)*10</f>
        <v>2.4799781922093547</v>
      </c>
      <c r="O54" s="152">
        <f t="shared" ref="O54" si="40">(I54/C54)*10</f>
        <v>2.4478808353808357</v>
      </c>
      <c r="P54" s="52">
        <f t="shared" ref="P54" si="41">(O54-N54)/N54</f>
        <v>-1.2942596402399899E-2</v>
      </c>
    </row>
    <row r="55" spans="1:16" ht="20.100000000000001" customHeight="1" x14ac:dyDescent="0.25">
      <c r="A55" s="38" t="s">
        <v>193</v>
      </c>
      <c r="B55" s="19">
        <v>16.21</v>
      </c>
      <c r="C55" s="140">
        <v>476.25</v>
      </c>
      <c r="D55" s="247">
        <f t="shared" si="19"/>
        <v>9.4700809122311047E-5</v>
      </c>
      <c r="E55" s="215">
        <f t="shared" si="20"/>
        <v>2.6299949194848798E-3</v>
      </c>
      <c r="F55" s="52">
        <f t="shared" si="28"/>
        <v>28.380012338062922</v>
      </c>
      <c r="H55" s="19">
        <v>4.28</v>
      </c>
      <c r="I55" s="140">
        <v>41.974999999999994</v>
      </c>
      <c r="J55" s="247">
        <f t="shared" si="21"/>
        <v>1.07812023992911E-4</v>
      </c>
      <c r="K55" s="215">
        <f t="shared" si="22"/>
        <v>9.9268720034917986E-4</v>
      </c>
      <c r="L55" s="52">
        <f t="shared" si="29"/>
        <v>8.8072429906542027</v>
      </c>
      <c r="N55" s="27">
        <f t="shared" ref="N55" si="42">(H55/B55)*10</f>
        <v>2.6403454657618752</v>
      </c>
      <c r="O55" s="152">
        <f t="shared" ref="O55" si="43">(I55/C55)*10</f>
        <v>0.88136482939632543</v>
      </c>
      <c r="P55" s="52">
        <f t="shared" ref="P55" si="44">(O55-N55)/N55</f>
        <v>-0.66619336718424216</v>
      </c>
    </row>
    <row r="56" spans="1:16" ht="20.100000000000001" customHeight="1" x14ac:dyDescent="0.25">
      <c r="A56" s="38" t="s">
        <v>192</v>
      </c>
      <c r="B56" s="19">
        <v>72.909999999999982</v>
      </c>
      <c r="C56" s="140">
        <v>72.64</v>
      </c>
      <c r="D56" s="247">
        <f t="shared" si="19"/>
        <v>4.2594916675556428E-4</v>
      </c>
      <c r="E56" s="215">
        <f t="shared" si="20"/>
        <v>4.0113980252258621E-4</v>
      </c>
      <c r="F56" s="52">
        <f t="shared" ref="F56:F59" si="45">(C56-B56)/B56</f>
        <v>-3.7031957207513629E-3</v>
      </c>
      <c r="H56" s="19">
        <v>26.096999999999994</v>
      </c>
      <c r="I56" s="140">
        <v>25.966000000000001</v>
      </c>
      <c r="J56" s="247">
        <f t="shared" si="21"/>
        <v>6.5737625937920506E-4</v>
      </c>
      <c r="K56" s="215">
        <f t="shared" si="22"/>
        <v>6.1408256924995377E-4</v>
      </c>
      <c r="L56" s="52">
        <f t="shared" ref="L56:L59" si="46">(I56-H56)/H56</f>
        <v>-5.0197340690498202E-3</v>
      </c>
      <c r="N56" s="27">
        <f t="shared" si="23"/>
        <v>3.5793443972020302</v>
      </c>
      <c r="O56" s="152">
        <f t="shared" si="24"/>
        <v>3.5746145374449338</v>
      </c>
      <c r="P56" s="52">
        <f t="shared" ref="P56" si="47">(O56-N56)/N56</f>
        <v>-1.3214318691416548E-3</v>
      </c>
    </row>
    <row r="57" spans="1:16" ht="20.100000000000001" customHeight="1" x14ac:dyDescent="0.25">
      <c r="A57" s="38" t="s">
        <v>214</v>
      </c>
      <c r="B57" s="19">
        <v>25.389999999999997</v>
      </c>
      <c r="C57" s="140">
        <v>91.55</v>
      </c>
      <c r="D57" s="247">
        <f t="shared" si="19"/>
        <v>1.4833149559626634E-4</v>
      </c>
      <c r="E57" s="215">
        <f t="shared" si="20"/>
        <v>5.0556647743588612E-4</v>
      </c>
      <c r="F57" s="52">
        <f t="shared" si="45"/>
        <v>2.605750295391887</v>
      </c>
      <c r="H57" s="19">
        <v>9.7690000000000001</v>
      </c>
      <c r="I57" s="140">
        <v>23.326999999999998</v>
      </c>
      <c r="J57" s="247">
        <f t="shared" si="21"/>
        <v>2.4607842579129615E-4</v>
      </c>
      <c r="K57" s="215">
        <f t="shared" si="22"/>
        <v>5.5167157409280096E-4</v>
      </c>
      <c r="L57" s="52">
        <f t="shared" si="46"/>
        <v>1.3878595557375368</v>
      </c>
      <c r="N57" s="27">
        <f t="shared" ref="N57:N59" si="48">(H57/B57)*10</f>
        <v>3.8475777865301302</v>
      </c>
      <c r="O57" s="152">
        <f t="shared" ref="O57:O60" si="49">(I57/C57)*10</f>
        <v>2.5480065537957399</v>
      </c>
      <c r="P57" s="52">
        <f t="shared" ref="P57:P59" si="50">(O57-N57)/N57</f>
        <v>-0.33776347219905994</v>
      </c>
    </row>
    <row r="58" spans="1:16" ht="20.100000000000001" customHeight="1" x14ac:dyDescent="0.25">
      <c r="A58" s="38" t="s">
        <v>191</v>
      </c>
      <c r="B58" s="19">
        <v>69.61</v>
      </c>
      <c r="C58" s="140">
        <v>60.85</v>
      </c>
      <c r="D58" s="247">
        <f t="shared" si="19"/>
        <v>4.0667016181394645E-4</v>
      </c>
      <c r="E58" s="215">
        <f t="shared" si="20"/>
        <v>3.360318967992755E-4</v>
      </c>
      <c r="F58" s="52">
        <f t="shared" si="45"/>
        <v>-0.12584398793276824</v>
      </c>
      <c r="H58" s="19">
        <v>19.847000000000005</v>
      </c>
      <c r="I58" s="140">
        <v>22.363999999999994</v>
      </c>
      <c r="J58" s="247">
        <f t="shared" si="21"/>
        <v>4.9994047667927693E-4</v>
      </c>
      <c r="K58" s="215">
        <f t="shared" si="22"/>
        <v>5.2889711848979281E-4</v>
      </c>
      <c r="L58" s="52">
        <f t="shared" si="46"/>
        <v>0.12682017433365184</v>
      </c>
      <c r="N58" s="27">
        <f t="shared" ref="N58" si="51">(H58/B58)*10</f>
        <v>2.8511708087918408</v>
      </c>
      <c r="O58" s="152">
        <f t="shared" ref="O58" si="52">(I58/C58)*10</f>
        <v>3.6752670501232525</v>
      </c>
      <c r="P58" s="52">
        <f t="shared" ref="P58" si="53">(O58-N58)/N58</f>
        <v>0.28903783624265406</v>
      </c>
    </row>
    <row r="59" spans="1:16" ht="20.100000000000001" customHeight="1" x14ac:dyDescent="0.25">
      <c r="A59" s="38" t="s">
        <v>224</v>
      </c>
      <c r="B59" s="19">
        <v>51.12</v>
      </c>
      <c r="C59" s="140">
        <v>27.64</v>
      </c>
      <c r="D59" s="247">
        <f t="shared" si="19"/>
        <v>2.9864931291379026E-4</v>
      </c>
      <c r="E59" s="215">
        <f t="shared" si="20"/>
        <v>1.5263634556338495E-4</v>
      </c>
      <c r="F59" s="52">
        <f t="shared" si="45"/>
        <v>-0.45931142410015646</v>
      </c>
      <c r="H59" s="19">
        <v>19.145</v>
      </c>
      <c r="I59" s="140">
        <v>11.065000000000001</v>
      </c>
      <c r="J59" s="247">
        <f t="shared" si="21"/>
        <v>4.822572895664208E-4</v>
      </c>
      <c r="K59" s="215">
        <f t="shared" si="22"/>
        <v>2.6168156931182077E-4</v>
      </c>
      <c r="L59" s="52">
        <f t="shared" si="46"/>
        <v>-0.4220423086967876</v>
      </c>
      <c r="N59" s="27">
        <f t="shared" si="48"/>
        <v>3.7451095461658843</v>
      </c>
      <c r="O59" s="152">
        <f t="shared" si="49"/>
        <v>4.0032561505065125</v>
      </c>
      <c r="P59" s="52">
        <f t="shared" si="50"/>
        <v>6.8928986230832656E-2</v>
      </c>
    </row>
    <row r="60" spans="1:16" ht="20.100000000000001" customHeight="1" x14ac:dyDescent="0.25">
      <c r="A60" s="38" t="s">
        <v>225</v>
      </c>
      <c r="B60" s="19">
        <v>27.39</v>
      </c>
      <c r="C60" s="140">
        <v>18.93</v>
      </c>
      <c r="D60" s="247">
        <f t="shared" si="19"/>
        <v>1.6001574101542871E-4</v>
      </c>
      <c r="E60" s="215">
        <f t="shared" si="20"/>
        <v>1.0453712089417066E-4</v>
      </c>
      <c r="F60" s="52">
        <f t="shared" ref="F60:F61" si="54">(C60-B60)/B60</f>
        <v>-0.30887185104052578</v>
      </c>
      <c r="H60" s="19">
        <v>7.3840000000000003</v>
      </c>
      <c r="I60" s="140">
        <v>6.7010000000000005</v>
      </c>
      <c r="J60" s="247">
        <f t="shared" si="21"/>
        <v>1.8600093111300348E-4</v>
      </c>
      <c r="K60" s="215">
        <f t="shared" si="22"/>
        <v>1.5847520975675652E-4</v>
      </c>
      <c r="L60" s="52">
        <f t="shared" ref="L60:L61" si="55">(I60-H60)/H60</f>
        <v>-9.249729144095338E-2</v>
      </c>
      <c r="N60" s="27">
        <f t="shared" ref="N60:N61" si="56">(H60/B60)*10</f>
        <v>2.6958744067177802</v>
      </c>
      <c r="O60" s="152">
        <f t="shared" si="49"/>
        <v>3.5398837823560489</v>
      </c>
      <c r="P60" s="52">
        <f t="shared" ref="P60:P61" si="57">(O60-N60)/N60</f>
        <v>0.31307444201966655</v>
      </c>
    </row>
    <row r="61" spans="1:16" ht="20.100000000000001" customHeight="1" thickBot="1" x14ac:dyDescent="0.3">
      <c r="A61" s="8" t="s">
        <v>17</v>
      </c>
      <c r="B61" s="19">
        <f>B62-SUM(B39:B60)</f>
        <v>217.64999999993597</v>
      </c>
      <c r="C61" s="140">
        <f>C62-SUM(C39:C60)</f>
        <v>30.529999999998836</v>
      </c>
      <c r="D61" s="247">
        <f t="shared" si="19"/>
        <v>1.2715380077399714E-3</v>
      </c>
      <c r="E61" s="215">
        <f t="shared" si="20"/>
        <v>1.6859578979920277E-4</v>
      </c>
      <c r="F61" s="52">
        <f t="shared" si="54"/>
        <v>-0.85972892258209133</v>
      </c>
      <c r="H61" s="19">
        <f>H62-SUM(H39:H60)</f>
        <v>47.582000000002154</v>
      </c>
      <c r="I61" s="140">
        <f>I62-SUM(I39:I60)</f>
        <v>10.885999999991327</v>
      </c>
      <c r="J61" s="247">
        <f t="shared" si="21"/>
        <v>1.1985775059885336E-3</v>
      </c>
      <c r="K61" s="215">
        <f t="shared" si="22"/>
        <v>2.5744831120887585E-4</v>
      </c>
      <c r="L61" s="52">
        <f t="shared" si="55"/>
        <v>-0.77121600605290164</v>
      </c>
      <c r="N61" s="27">
        <f t="shared" si="56"/>
        <v>2.1861704571567264</v>
      </c>
      <c r="O61" s="152">
        <f t="shared" ref="O61" si="58">(I61/C61)*10</f>
        <v>3.5656731084152451</v>
      </c>
      <c r="P61" s="52">
        <f t="shared" si="57"/>
        <v>0.63101330765061303</v>
      </c>
    </row>
    <row r="62" spans="1:16" ht="26.25" customHeight="1" thickBot="1" x14ac:dyDescent="0.3">
      <c r="A62" s="12" t="s">
        <v>18</v>
      </c>
      <c r="B62" s="17">
        <v>171170.65999999997</v>
      </c>
      <c r="C62" s="145">
        <v>181084</v>
      </c>
      <c r="D62" s="253">
        <f>SUM(D39:D61)</f>
        <v>0.99999999999999956</v>
      </c>
      <c r="E62" s="254">
        <f>SUM(E39:E61)</f>
        <v>1</v>
      </c>
      <c r="F62" s="57">
        <f t="shared" si="25"/>
        <v>5.791494874179972E-2</v>
      </c>
      <c r="G62" s="1"/>
      <c r="H62" s="17">
        <v>39698.726000000002</v>
      </c>
      <c r="I62" s="145">
        <v>42284.216</v>
      </c>
      <c r="J62" s="253">
        <f>SUM(J39:J61)</f>
        <v>1.0000000000000002</v>
      </c>
      <c r="K62" s="254">
        <f>SUM(K39:K61)</f>
        <v>0.99999999999999967</v>
      </c>
      <c r="L62" s="57">
        <f t="shared" si="26"/>
        <v>6.5127782690054023E-2</v>
      </c>
      <c r="M62" s="1"/>
      <c r="N62" s="29">
        <f t="shared" si="23"/>
        <v>2.3192482870604114</v>
      </c>
      <c r="O62" s="146">
        <f t="shared" si="24"/>
        <v>2.3350608557354597</v>
      </c>
      <c r="P62" s="57">
        <f t="shared" si="8"/>
        <v>6.8179714794962092E-3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B5</f>
        <v>jan-jul</v>
      </c>
      <c r="C66" s="370"/>
      <c r="D66" s="368" t="str">
        <f>B5</f>
        <v>jan-jul</v>
      </c>
      <c r="E66" s="370"/>
      <c r="F66" s="131" t="str">
        <f>F37</f>
        <v>2025/2024</v>
      </c>
      <c r="H66" s="371" t="str">
        <f>B5</f>
        <v>jan-jul</v>
      </c>
      <c r="I66" s="370"/>
      <c r="J66" s="368" t="str">
        <f>B5</f>
        <v>jan-jul</v>
      </c>
      <c r="K66" s="369"/>
      <c r="L66" s="131" t="str">
        <f>L37</f>
        <v>2025/2024</v>
      </c>
      <c r="N66" s="371" t="str">
        <f>B5</f>
        <v>jan-jul</v>
      </c>
      <c r="O66" s="369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167</v>
      </c>
      <c r="B68" s="39">
        <v>67191.06</v>
      </c>
      <c r="C68" s="147">
        <v>68519.670000000013</v>
      </c>
      <c r="D68" s="247">
        <f>B68/$B$96</f>
        <v>0.23808417934149348</v>
      </c>
      <c r="E68" s="246">
        <f>C68/$C$96</f>
        <v>0.24926699253668791</v>
      </c>
      <c r="F68" s="61">
        <f t="shared" ref="F68:F76" si="59">(C68-B68)/B68</f>
        <v>1.9773612739552183E-2</v>
      </c>
      <c r="H68" s="19">
        <v>17418.866999999998</v>
      </c>
      <c r="I68" s="147">
        <v>17248.885999999999</v>
      </c>
      <c r="J68" s="261">
        <f>H68/$H$96</f>
        <v>0.22631310120682491</v>
      </c>
      <c r="K68" s="246">
        <f>I68/$I$96</f>
        <v>0.24044301021806594</v>
      </c>
      <c r="L68" s="61">
        <f t="shared" ref="L68:L76" si="60">(I68-H68)/H68</f>
        <v>-9.7584418091027272E-3</v>
      </c>
      <c r="N68" s="41">
        <f t="shared" ref="N68:N96" si="61">(H68/B68)*10</f>
        <v>2.5924381904378349</v>
      </c>
      <c r="O68" s="149">
        <f t="shared" ref="O68:O96" si="62">(I68/C68)*10</f>
        <v>2.5173626784834187</v>
      </c>
      <c r="P68" s="61">
        <f t="shared" si="8"/>
        <v>-2.8959422149901576E-2</v>
      </c>
    </row>
    <row r="69" spans="1:16" ht="20.100000000000001" customHeight="1" x14ac:dyDescent="0.25">
      <c r="A69" s="38" t="s">
        <v>168</v>
      </c>
      <c r="B69" s="19">
        <v>47572.39</v>
      </c>
      <c r="C69" s="140">
        <v>41966.369999999995</v>
      </c>
      <c r="D69" s="247">
        <f>B69/$B$96</f>
        <v>0.16856756587057073</v>
      </c>
      <c r="E69" s="215">
        <f t="shared" ref="E69:E95" si="63">C69/$C$96</f>
        <v>0.15266901953237486</v>
      </c>
      <c r="F69" s="52">
        <f t="shared" si="59"/>
        <v>-0.11784188265504432</v>
      </c>
      <c r="H69" s="19">
        <v>12221.161999999998</v>
      </c>
      <c r="I69" s="140">
        <v>10605.573</v>
      </c>
      <c r="J69" s="262">
        <f t="shared" ref="J69:J95" si="64">H69/$H$96</f>
        <v>0.15878237502881229</v>
      </c>
      <c r="K69" s="215">
        <f t="shared" ref="K69:K96" si="65">I69/$I$96</f>
        <v>0.14783771527085543</v>
      </c>
      <c r="L69" s="52">
        <f t="shared" si="60"/>
        <v>-0.13219602194946753</v>
      </c>
      <c r="N69" s="40">
        <f t="shared" si="61"/>
        <v>2.5689611137889012</v>
      </c>
      <c r="O69" s="143">
        <f t="shared" si="62"/>
        <v>2.5271599616550109</v>
      </c>
      <c r="P69" s="52">
        <f t="shared" si="8"/>
        <v>-1.6271617312353475E-2</v>
      </c>
    </row>
    <row r="70" spans="1:16" ht="20.100000000000001" customHeight="1" x14ac:dyDescent="0.25">
      <c r="A70" s="38" t="s">
        <v>166</v>
      </c>
      <c r="B70" s="19">
        <v>44241.010000000009</v>
      </c>
      <c r="C70" s="140">
        <v>38417.25</v>
      </c>
      <c r="D70" s="247">
        <f t="shared" ref="D70:D95" si="66">B70/$B$96</f>
        <v>0.15676318485061566</v>
      </c>
      <c r="E70" s="215">
        <f t="shared" si="63"/>
        <v>0.1397577129170364</v>
      </c>
      <c r="F70" s="52">
        <f t="shared" si="59"/>
        <v>-0.13163713938718868</v>
      </c>
      <c r="H70" s="19">
        <v>11587.486999999999</v>
      </c>
      <c r="I70" s="140">
        <v>9546.1990000000005</v>
      </c>
      <c r="J70" s="262">
        <f t="shared" si="64"/>
        <v>0.15054940818847565</v>
      </c>
      <c r="K70" s="215">
        <f t="shared" si="65"/>
        <v>0.13307043850256134</v>
      </c>
      <c r="L70" s="52">
        <f t="shared" si="60"/>
        <v>-0.17616313183350271</v>
      </c>
      <c r="N70" s="40">
        <f t="shared" si="61"/>
        <v>2.619173251243585</v>
      </c>
      <c r="O70" s="143">
        <f t="shared" si="62"/>
        <v>2.4848730713416503</v>
      </c>
      <c r="P70" s="52">
        <f t="shared" si="8"/>
        <v>-5.1275790877204845E-2</v>
      </c>
    </row>
    <row r="71" spans="1:16" ht="20.100000000000001" customHeight="1" x14ac:dyDescent="0.25">
      <c r="A71" s="38" t="s">
        <v>170</v>
      </c>
      <c r="B71" s="19">
        <v>22654.92</v>
      </c>
      <c r="C71" s="140">
        <v>23545.300000000007</v>
      </c>
      <c r="D71" s="247">
        <f t="shared" si="66"/>
        <v>8.0275233583860517E-2</v>
      </c>
      <c r="E71" s="215">
        <f t="shared" si="63"/>
        <v>8.5655201190754107E-2</v>
      </c>
      <c r="F71" s="52">
        <f t="shared" si="59"/>
        <v>3.930183818790834E-2</v>
      </c>
      <c r="H71" s="19">
        <v>7269.2000000000016</v>
      </c>
      <c r="I71" s="140">
        <v>7155.1239999999989</v>
      </c>
      <c r="J71" s="262">
        <f t="shared" si="64"/>
        <v>9.4444443217383323E-2</v>
      </c>
      <c r="K71" s="215">
        <f t="shared" si="65"/>
        <v>9.9739748586866933E-2</v>
      </c>
      <c r="L71" s="52">
        <f t="shared" si="60"/>
        <v>-1.5693061134650681E-2</v>
      </c>
      <c r="N71" s="40">
        <f t="shared" si="61"/>
        <v>3.2086628423318215</v>
      </c>
      <c r="O71" s="143">
        <f t="shared" si="62"/>
        <v>3.0388756991841248</v>
      </c>
      <c r="P71" s="52">
        <f t="shared" si="8"/>
        <v>-5.2915233382485223E-2</v>
      </c>
    </row>
    <row r="72" spans="1:16" ht="20.100000000000001" customHeight="1" x14ac:dyDescent="0.25">
      <c r="A72" s="38" t="s">
        <v>169</v>
      </c>
      <c r="B72" s="19">
        <v>10001.720000000001</v>
      </c>
      <c r="C72" s="140">
        <v>16045.289999999999</v>
      </c>
      <c r="D72" s="247">
        <f t="shared" si="66"/>
        <v>3.5440001961621122E-2</v>
      </c>
      <c r="E72" s="215">
        <f t="shared" si="63"/>
        <v>5.8370993069274735E-2</v>
      </c>
      <c r="F72" s="52">
        <f t="shared" si="59"/>
        <v>0.60425306847222249</v>
      </c>
      <c r="H72" s="19">
        <v>2572.2830000000004</v>
      </c>
      <c r="I72" s="140">
        <v>3692.634</v>
      </c>
      <c r="J72" s="262">
        <f t="shared" si="64"/>
        <v>3.3420161191402134E-2</v>
      </c>
      <c r="K72" s="215">
        <f t="shared" si="65"/>
        <v>5.1473934872871087E-2</v>
      </c>
      <c r="L72" s="52">
        <f t="shared" si="60"/>
        <v>0.43554733285567704</v>
      </c>
      <c r="N72" s="40">
        <f t="shared" si="61"/>
        <v>2.5718406434093337</v>
      </c>
      <c r="O72" s="143">
        <f t="shared" si="62"/>
        <v>2.301381900856887</v>
      </c>
      <c r="P72" s="52">
        <f t="shared" ref="P72:P76" si="67">(O72-N72)/N72</f>
        <v>-0.1051615477209023</v>
      </c>
    </row>
    <row r="73" spans="1:16" ht="20.100000000000001" customHeight="1" x14ac:dyDescent="0.25">
      <c r="A73" s="38" t="s">
        <v>177</v>
      </c>
      <c r="B73" s="19">
        <v>10369.239999999998</v>
      </c>
      <c r="C73" s="140">
        <v>11170.070000000002</v>
      </c>
      <c r="D73" s="247">
        <f t="shared" si="66"/>
        <v>3.6742268923797117E-2</v>
      </c>
      <c r="E73" s="215">
        <f t="shared" si="63"/>
        <v>4.0635481100890901E-2</v>
      </c>
      <c r="F73" s="52">
        <f t="shared" si="59"/>
        <v>7.7231311070049852E-2</v>
      </c>
      <c r="H73" s="19">
        <v>3687.9949999999994</v>
      </c>
      <c r="I73" s="140">
        <v>3685.7370000000001</v>
      </c>
      <c r="J73" s="262">
        <f t="shared" si="64"/>
        <v>4.7915951461439149E-2</v>
      </c>
      <c r="K73" s="215">
        <f t="shared" si="65"/>
        <v>5.1377793276163097E-2</v>
      </c>
      <c r="L73" s="52">
        <f t="shared" si="60"/>
        <v>-6.1225679535882138E-4</v>
      </c>
      <c r="N73" s="40">
        <f t="shared" ref="N73" si="68">(H73/B73)*10</f>
        <v>3.5566685697312437</v>
      </c>
      <c r="O73" s="143">
        <f t="shared" ref="O73" si="69">(I73/C73)*10</f>
        <v>3.2996543441536175</v>
      </c>
      <c r="P73" s="52">
        <f t="shared" ref="P73" si="70">(O73-N73)/N73</f>
        <v>-7.2262630194144639E-2</v>
      </c>
    </row>
    <row r="74" spans="1:16" ht="20.100000000000001" customHeight="1" x14ac:dyDescent="0.25">
      <c r="A74" s="38" t="s">
        <v>181</v>
      </c>
      <c r="B74" s="19">
        <v>13549.779999999999</v>
      </c>
      <c r="C74" s="140">
        <v>12839.23</v>
      </c>
      <c r="D74" s="247">
        <f t="shared" si="66"/>
        <v>4.801216488559313E-2</v>
      </c>
      <c r="E74" s="215">
        <f t="shared" si="63"/>
        <v>4.670770084833769E-2</v>
      </c>
      <c r="F74" s="52">
        <f t="shared" si="59"/>
        <v>-5.2439965814943069E-2</v>
      </c>
      <c r="H74" s="19">
        <v>3085.4079999999994</v>
      </c>
      <c r="I74" s="140">
        <v>3109.5169999999994</v>
      </c>
      <c r="J74" s="262">
        <f t="shared" si="64"/>
        <v>4.0086892733514019E-2</v>
      </c>
      <c r="K74" s="215">
        <f t="shared" si="65"/>
        <v>4.3345502301090612E-2</v>
      </c>
      <c r="L74" s="52">
        <f t="shared" si="60"/>
        <v>7.8138774515396116E-3</v>
      </c>
      <c r="N74" s="40">
        <f t="shared" si="61"/>
        <v>2.2770908457554291</v>
      </c>
      <c r="O74" s="143">
        <f t="shared" si="62"/>
        <v>2.4218874496367766</v>
      </c>
      <c r="P74" s="52">
        <f t="shared" si="67"/>
        <v>6.3588417717831969E-2</v>
      </c>
    </row>
    <row r="75" spans="1:16" ht="20.100000000000001" customHeight="1" x14ac:dyDescent="0.25">
      <c r="A75" s="38" t="s">
        <v>176</v>
      </c>
      <c r="B75" s="19">
        <v>16181.04</v>
      </c>
      <c r="C75" s="140">
        <v>9411.5499999999993</v>
      </c>
      <c r="D75" s="247">
        <f t="shared" si="66"/>
        <v>5.7335747185591056E-2</v>
      </c>
      <c r="E75" s="215">
        <f t="shared" si="63"/>
        <v>3.4238179541855124E-2</v>
      </c>
      <c r="F75" s="52">
        <f t="shared" si="59"/>
        <v>-0.41835938851890864</v>
      </c>
      <c r="H75" s="19">
        <v>4717.2330000000002</v>
      </c>
      <c r="I75" s="140">
        <v>2434.201</v>
      </c>
      <c r="J75" s="262">
        <f t="shared" si="64"/>
        <v>6.1288235873502822E-2</v>
      </c>
      <c r="K75" s="215">
        <f t="shared" si="65"/>
        <v>3.3931850202721867E-2</v>
      </c>
      <c r="L75" s="52">
        <f t="shared" si="60"/>
        <v>-0.48397694156722809</v>
      </c>
      <c r="N75" s="40">
        <f t="shared" si="61"/>
        <v>2.9152841844529154</v>
      </c>
      <c r="O75" s="143">
        <f t="shared" si="62"/>
        <v>2.5863975646944448</v>
      </c>
      <c r="P75" s="52">
        <f t="shared" si="67"/>
        <v>-0.11281460020687133</v>
      </c>
    </row>
    <row r="76" spans="1:16" ht="20.100000000000001" customHeight="1" x14ac:dyDescent="0.25">
      <c r="A76" s="38" t="s">
        <v>205</v>
      </c>
      <c r="B76" s="19">
        <v>8897.869999999999</v>
      </c>
      <c r="C76" s="140">
        <v>8793.239999999998</v>
      </c>
      <c r="D76" s="247">
        <f t="shared" si="66"/>
        <v>3.1528630101047582E-2</v>
      </c>
      <c r="E76" s="215">
        <f t="shared" si="63"/>
        <v>3.1988836044500868E-2</v>
      </c>
      <c r="F76" s="52">
        <f t="shared" si="59"/>
        <v>-1.1758994006430868E-2</v>
      </c>
      <c r="H76" s="19">
        <v>1967.1169999999997</v>
      </c>
      <c r="I76" s="140">
        <v>1873.9210000000003</v>
      </c>
      <c r="J76" s="262">
        <f t="shared" si="64"/>
        <v>2.5557595032252429E-2</v>
      </c>
      <c r="K76" s="215">
        <f t="shared" si="65"/>
        <v>2.6121756857274636E-2</v>
      </c>
      <c r="L76" s="52">
        <f t="shared" si="60"/>
        <v>-4.7376948092055261E-2</v>
      </c>
      <c r="N76" s="40">
        <f t="shared" si="61"/>
        <v>2.2107729153156881</v>
      </c>
      <c r="O76" s="143">
        <f t="shared" si="62"/>
        <v>2.1310927485204552</v>
      </c>
      <c r="P76" s="52">
        <f t="shared" si="67"/>
        <v>-3.6041769031648817E-2</v>
      </c>
    </row>
    <row r="77" spans="1:16" ht="20.100000000000001" customHeight="1" x14ac:dyDescent="0.25">
      <c r="A77" s="38" t="s">
        <v>203</v>
      </c>
      <c r="B77" s="19">
        <v>3360.32</v>
      </c>
      <c r="C77" s="140">
        <v>5135.6799999999994</v>
      </c>
      <c r="D77" s="247">
        <f t="shared" si="66"/>
        <v>1.1906926747766852E-2</v>
      </c>
      <c r="E77" s="215">
        <f t="shared" si="63"/>
        <v>1.8683036684660287E-2</v>
      </c>
      <c r="F77" s="52">
        <f t="shared" ref="F77:F80" si="71">(C77-B77)/B77</f>
        <v>0.52833063517760193</v>
      </c>
      <c r="H77" s="19">
        <v>962.327</v>
      </c>
      <c r="I77" s="140">
        <v>1458.15</v>
      </c>
      <c r="J77" s="262">
        <f t="shared" si="64"/>
        <v>1.2502949115178399E-2</v>
      </c>
      <c r="K77" s="215">
        <f t="shared" si="65"/>
        <v>2.0326064845548455E-2</v>
      </c>
      <c r="L77" s="52">
        <f t="shared" ref="L77:L80" si="72">(I77-H77)/H77</f>
        <v>0.51523338740365809</v>
      </c>
      <c r="N77" s="40">
        <f t="shared" si="61"/>
        <v>2.8637957099323872</v>
      </c>
      <c r="O77" s="143">
        <f t="shared" si="62"/>
        <v>2.8392540033646965</v>
      </c>
      <c r="P77" s="52">
        <f t="shared" ref="P77:P80" si="73">(O77-N77)/N77</f>
        <v>-8.5696428982604145E-3</v>
      </c>
    </row>
    <row r="78" spans="1:16" ht="20.100000000000001" customHeight="1" x14ac:dyDescent="0.25">
      <c r="A78" s="38" t="s">
        <v>185</v>
      </c>
      <c r="B78" s="19">
        <v>3083.1899999999996</v>
      </c>
      <c r="C78" s="140">
        <v>3134.6600000000003</v>
      </c>
      <c r="D78" s="247">
        <f t="shared" si="66"/>
        <v>1.0924946873942742E-2</v>
      </c>
      <c r="E78" s="215">
        <f t="shared" si="63"/>
        <v>1.1403546905947651E-2</v>
      </c>
      <c r="F78" s="52">
        <f t="shared" si="71"/>
        <v>1.6693749006710813E-2</v>
      </c>
      <c r="H78" s="19">
        <v>999.07400000000007</v>
      </c>
      <c r="I78" s="140">
        <v>1128.3500000000001</v>
      </c>
      <c r="J78" s="262">
        <f t="shared" si="64"/>
        <v>1.2980381288582513E-2</v>
      </c>
      <c r="K78" s="215">
        <f t="shared" si="65"/>
        <v>1.5728776373126634E-2</v>
      </c>
      <c r="L78" s="52">
        <f t="shared" si="72"/>
        <v>0.12939582052981066</v>
      </c>
      <c r="N78" s="40">
        <f t="shared" si="61"/>
        <v>3.2403906343754363</v>
      </c>
      <c r="O78" s="143">
        <f t="shared" si="62"/>
        <v>3.5995929383090992</v>
      </c>
      <c r="P78" s="52">
        <f t="shared" si="73"/>
        <v>0.11085154367596695</v>
      </c>
    </row>
    <row r="79" spans="1:16" ht="20.100000000000001" customHeight="1" x14ac:dyDescent="0.25">
      <c r="A79" s="38" t="s">
        <v>187</v>
      </c>
      <c r="B79" s="19">
        <v>3996.2300000000005</v>
      </c>
      <c r="C79" s="140">
        <v>4685.6099999999988</v>
      </c>
      <c r="D79" s="247">
        <f t="shared" si="66"/>
        <v>1.4160204348760931E-2</v>
      </c>
      <c r="E79" s="215">
        <f t="shared" si="63"/>
        <v>1.7045731727835665E-2</v>
      </c>
      <c r="F79" s="52">
        <f t="shared" si="71"/>
        <v>0.17250758840206851</v>
      </c>
      <c r="H79" s="19">
        <v>877.82399999999996</v>
      </c>
      <c r="I79" s="140">
        <v>1109.4349999999999</v>
      </c>
      <c r="J79" s="262">
        <f t="shared" si="64"/>
        <v>1.1405051301774098E-2</v>
      </c>
      <c r="K79" s="215">
        <f t="shared" si="65"/>
        <v>1.5465108357796556E-2</v>
      </c>
      <c r="L79" s="52">
        <f t="shared" si="72"/>
        <v>0.2638467392096821</v>
      </c>
      <c r="N79" s="40">
        <f t="shared" si="61"/>
        <v>2.1966303240804455</v>
      </c>
      <c r="O79" s="143">
        <f t="shared" si="62"/>
        <v>2.3677493432018464</v>
      </c>
      <c r="P79" s="52">
        <f t="shared" si="73"/>
        <v>7.7900690546569257E-2</v>
      </c>
    </row>
    <row r="80" spans="1:16" ht="20.100000000000001" customHeight="1" x14ac:dyDescent="0.25">
      <c r="A80" s="38" t="s">
        <v>201</v>
      </c>
      <c r="B80" s="19">
        <v>4062.2</v>
      </c>
      <c r="C80" s="140">
        <v>3860.94</v>
      </c>
      <c r="D80" s="247">
        <f t="shared" si="66"/>
        <v>1.4393961835414039E-2</v>
      </c>
      <c r="E80" s="215">
        <f t="shared" si="63"/>
        <v>1.404567333970814E-2</v>
      </c>
      <c r="F80" s="52">
        <f t="shared" si="71"/>
        <v>-4.9544581753729451E-2</v>
      </c>
      <c r="H80" s="19">
        <v>969.61399999999992</v>
      </c>
      <c r="I80" s="140">
        <v>924.74500000000012</v>
      </c>
      <c r="J80" s="262">
        <f t="shared" si="64"/>
        <v>1.259762482333405E-2</v>
      </c>
      <c r="K80" s="215">
        <f t="shared" si="65"/>
        <v>1.2890598933989444E-2</v>
      </c>
      <c r="L80" s="52">
        <f t="shared" si="72"/>
        <v>-4.6275115664583852E-2</v>
      </c>
      <c r="N80" s="40">
        <f t="shared" si="61"/>
        <v>2.3869184185909114</v>
      </c>
      <c r="O80" s="143">
        <f t="shared" si="62"/>
        <v>2.3951291654363964</v>
      </c>
      <c r="P80" s="52">
        <f t="shared" si="73"/>
        <v>3.4398942090078546E-3</v>
      </c>
    </row>
    <row r="81" spans="1:16" ht="20.100000000000001" customHeight="1" x14ac:dyDescent="0.25">
      <c r="A81" s="38" t="s">
        <v>180</v>
      </c>
      <c r="B81" s="19">
        <v>423.84000000000009</v>
      </c>
      <c r="C81" s="140">
        <v>504.65000000000003</v>
      </c>
      <c r="D81" s="247">
        <f t="shared" si="66"/>
        <v>1.5018307282560898E-3</v>
      </c>
      <c r="E81" s="215">
        <f t="shared" si="63"/>
        <v>1.8358609693193142E-3</v>
      </c>
      <c r="F81" s="52">
        <f t="shared" ref="F81:F94" si="74">(C81-B81)/B81</f>
        <v>0.19066157040392584</v>
      </c>
      <c r="H81" s="19">
        <v>804.66799999999989</v>
      </c>
      <c r="I81" s="140">
        <v>898.1070000000002</v>
      </c>
      <c r="J81" s="262">
        <f t="shared" si="64"/>
        <v>1.045457839031054E-2</v>
      </c>
      <c r="K81" s="215">
        <f t="shared" si="65"/>
        <v>1.251927519133216E-2</v>
      </c>
      <c r="L81" s="52">
        <f t="shared" ref="L81:L94" si="75">(I81-H81)/H81</f>
        <v>0.11612118289779179</v>
      </c>
      <c r="N81" s="40">
        <f t="shared" si="61"/>
        <v>18.985183087957715</v>
      </c>
      <c r="O81" s="143">
        <f t="shared" si="62"/>
        <v>17.796631328643617</v>
      </c>
      <c r="P81" s="52">
        <f t="shared" ref="P81:P87" si="76">(O81-N81)/N81</f>
        <v>-6.2604176836619257E-2</v>
      </c>
    </row>
    <row r="82" spans="1:16" ht="20.100000000000001" customHeight="1" x14ac:dyDescent="0.25">
      <c r="A82" s="38" t="s">
        <v>189</v>
      </c>
      <c r="B82" s="19">
        <v>4305.53</v>
      </c>
      <c r="C82" s="140">
        <v>2756.53</v>
      </c>
      <c r="D82" s="247">
        <f t="shared" si="66"/>
        <v>1.5256175102464232E-2</v>
      </c>
      <c r="E82" s="215">
        <f t="shared" si="63"/>
        <v>1.0027951724477895E-2</v>
      </c>
      <c r="F82" s="52">
        <f t="shared" si="74"/>
        <v>-0.35976987734378801</v>
      </c>
      <c r="H82" s="19">
        <v>1456.7719999999999</v>
      </c>
      <c r="I82" s="140">
        <v>788.84799999999996</v>
      </c>
      <c r="J82" s="262">
        <f t="shared" si="64"/>
        <v>1.8926982396229832E-2</v>
      </c>
      <c r="K82" s="215">
        <f t="shared" si="65"/>
        <v>1.099624565461798E-2</v>
      </c>
      <c r="L82" s="52">
        <f t="shared" si="75"/>
        <v>-0.45849590738976315</v>
      </c>
      <c r="N82" s="40">
        <f t="shared" si="61"/>
        <v>3.3834905342663966</v>
      </c>
      <c r="O82" s="143">
        <f t="shared" si="62"/>
        <v>2.8617428433574092</v>
      </c>
      <c r="P82" s="52">
        <f t="shared" si="76"/>
        <v>-0.15420397533995522</v>
      </c>
    </row>
    <row r="83" spans="1:16" ht="20.100000000000001" customHeight="1" x14ac:dyDescent="0.25">
      <c r="A83" s="38" t="s">
        <v>202</v>
      </c>
      <c r="B83" s="19">
        <v>2686.4900000000002</v>
      </c>
      <c r="C83" s="140">
        <v>1663.31</v>
      </c>
      <c r="D83" s="247">
        <f t="shared" si="66"/>
        <v>9.5192837701790819E-3</v>
      </c>
      <c r="E83" s="215">
        <f t="shared" si="63"/>
        <v>6.0509380934875819E-3</v>
      </c>
      <c r="F83" s="52">
        <f t="shared" si="74"/>
        <v>-0.38086127251543844</v>
      </c>
      <c r="H83" s="19">
        <v>1330.462</v>
      </c>
      <c r="I83" s="140">
        <v>547.69100000000003</v>
      </c>
      <c r="J83" s="262">
        <f t="shared" si="64"/>
        <v>1.728591080337399E-2</v>
      </c>
      <c r="K83" s="215">
        <f t="shared" si="65"/>
        <v>7.6346074006949077E-3</v>
      </c>
      <c r="L83" s="52">
        <f t="shared" si="75"/>
        <v>-0.58834525149910333</v>
      </c>
      <c r="N83" s="40">
        <f t="shared" si="61"/>
        <v>4.952417466657236</v>
      </c>
      <c r="O83" s="143">
        <f t="shared" si="62"/>
        <v>3.2927776541955502</v>
      </c>
      <c r="P83" s="52">
        <f t="shared" si="76"/>
        <v>-0.33511710667273437</v>
      </c>
    </row>
    <row r="84" spans="1:16" ht="20.100000000000001" customHeight="1" x14ac:dyDescent="0.25">
      <c r="A84" s="38" t="s">
        <v>210</v>
      </c>
      <c r="B84" s="19">
        <v>2003.6900000000003</v>
      </c>
      <c r="C84" s="140">
        <v>2513.2400000000002</v>
      </c>
      <c r="D84" s="247">
        <f t="shared" si="66"/>
        <v>7.0998565777166955E-3</v>
      </c>
      <c r="E84" s="215">
        <f t="shared" si="63"/>
        <v>9.1428895720441355E-3</v>
      </c>
      <c r="F84" s="52">
        <f t="shared" si="74"/>
        <v>0.25430580578832052</v>
      </c>
      <c r="H84" s="19">
        <v>461.08000000000004</v>
      </c>
      <c r="I84" s="140">
        <v>539.56600000000003</v>
      </c>
      <c r="J84" s="262">
        <f t="shared" si="64"/>
        <v>5.9905414459185463E-3</v>
      </c>
      <c r="K84" s="215">
        <f t="shared" si="65"/>
        <v>7.5213479439380018E-3</v>
      </c>
      <c r="L84" s="52">
        <f t="shared" si="75"/>
        <v>0.17022208727335816</v>
      </c>
      <c r="N84" s="40">
        <f t="shared" ref="N84" si="77">(H84/B84)*10</f>
        <v>2.301154370187005</v>
      </c>
      <c r="O84" s="143">
        <f t="shared" ref="O84" si="78">(I84/C84)*10</f>
        <v>2.1468940491158821</v>
      </c>
      <c r="P84" s="52">
        <f t="shared" ref="P84" si="79">(O84-N84)/N84</f>
        <v>-6.7036059409863402E-2</v>
      </c>
    </row>
    <row r="85" spans="1:16" ht="20.100000000000001" customHeight="1" x14ac:dyDescent="0.25">
      <c r="A85" s="38" t="s">
        <v>208</v>
      </c>
      <c r="B85" s="19">
        <v>1992.85</v>
      </c>
      <c r="C85" s="140">
        <v>2034.2100000000003</v>
      </c>
      <c r="D85" s="247">
        <f t="shared" si="66"/>
        <v>7.0614462221714504E-3</v>
      </c>
      <c r="E85" s="215">
        <f t="shared" si="63"/>
        <v>7.4002313333974877E-3</v>
      </c>
      <c r="F85" s="52">
        <f t="shared" si="74"/>
        <v>2.0754196251599646E-2</v>
      </c>
      <c r="H85" s="19">
        <v>539.35800000000006</v>
      </c>
      <c r="I85" s="140">
        <v>536.36599999999999</v>
      </c>
      <c r="J85" s="262">
        <f t="shared" si="64"/>
        <v>7.0075614929897964E-3</v>
      </c>
      <c r="K85" s="215">
        <f t="shared" si="65"/>
        <v>7.4767411425075894E-3</v>
      </c>
      <c r="L85" s="52">
        <f t="shared" si="75"/>
        <v>-5.5473359067633654E-3</v>
      </c>
      <c r="N85" s="40">
        <f t="shared" si="61"/>
        <v>2.7064656145720956</v>
      </c>
      <c r="O85" s="143">
        <f t="shared" si="62"/>
        <v>2.6367287546516827</v>
      </c>
      <c r="P85" s="52">
        <f t="shared" si="76"/>
        <v>-2.5766763688013311E-2</v>
      </c>
    </row>
    <row r="86" spans="1:16" ht="20.100000000000001" customHeight="1" x14ac:dyDescent="0.25">
      <c r="A86" s="38" t="s">
        <v>206</v>
      </c>
      <c r="B86" s="19">
        <v>2353.9100000000003</v>
      </c>
      <c r="C86" s="140">
        <v>2240.44</v>
      </c>
      <c r="D86" s="247">
        <f t="shared" si="66"/>
        <v>8.3408228802125603E-3</v>
      </c>
      <c r="E86" s="215">
        <f t="shared" si="63"/>
        <v>8.1504732985272256E-3</v>
      </c>
      <c r="F86" s="52">
        <f t="shared" si="74"/>
        <v>-4.8204901631753228E-2</v>
      </c>
      <c r="H86" s="19">
        <v>430.57699999999994</v>
      </c>
      <c r="I86" s="140">
        <v>535.45600000000002</v>
      </c>
      <c r="J86" s="262">
        <f t="shared" si="64"/>
        <v>5.5942338946804657E-3</v>
      </c>
      <c r="K86" s="215">
        <f t="shared" si="65"/>
        <v>7.4640560833508169E-3</v>
      </c>
      <c r="L86" s="52">
        <f t="shared" si="75"/>
        <v>0.24357780373777532</v>
      </c>
      <c r="N86" s="40">
        <f t="shared" si="61"/>
        <v>1.8291990772799294</v>
      </c>
      <c r="O86" s="143">
        <f t="shared" si="62"/>
        <v>2.3899591151738049</v>
      </c>
      <c r="P86" s="52">
        <f t="shared" si="76"/>
        <v>0.30656042027297625</v>
      </c>
    </row>
    <row r="87" spans="1:16" ht="20.100000000000001" customHeight="1" x14ac:dyDescent="0.25">
      <c r="A87" s="38" t="s">
        <v>200</v>
      </c>
      <c r="B87" s="19">
        <v>1825.8199999999997</v>
      </c>
      <c r="C87" s="140">
        <v>2183.2700000000004</v>
      </c>
      <c r="D87" s="247">
        <f t="shared" si="66"/>
        <v>6.4695936680458019E-3</v>
      </c>
      <c r="E87" s="215">
        <f t="shared" si="63"/>
        <v>7.9424951520574247E-3</v>
      </c>
      <c r="F87" s="52">
        <f t="shared" si="74"/>
        <v>0.19577504901907131</v>
      </c>
      <c r="H87" s="19">
        <v>424.98899999999998</v>
      </c>
      <c r="I87" s="140">
        <v>496.89199999999994</v>
      </c>
      <c r="J87" s="262">
        <f t="shared" si="64"/>
        <v>5.5216322949585249E-3</v>
      </c>
      <c r="K87" s="215">
        <f t="shared" si="65"/>
        <v>6.9264883676125651E-3</v>
      </c>
      <c r="L87" s="52">
        <f t="shared" si="75"/>
        <v>0.16918790839292303</v>
      </c>
      <c r="N87" s="40">
        <f t="shared" si="61"/>
        <v>2.3276609961551524</v>
      </c>
      <c r="O87" s="143">
        <f t="shared" si="62"/>
        <v>2.2759072400573443</v>
      </c>
      <c r="P87" s="52">
        <f t="shared" si="76"/>
        <v>-2.2234232640962456E-2</v>
      </c>
    </row>
    <row r="88" spans="1:16" ht="20.100000000000001" customHeight="1" x14ac:dyDescent="0.25">
      <c r="A88" s="38" t="s">
        <v>219</v>
      </c>
      <c r="B88" s="19">
        <v>948.49000000000012</v>
      </c>
      <c r="C88" s="140">
        <v>1545.22</v>
      </c>
      <c r="D88" s="247">
        <f t="shared" si="66"/>
        <v>3.3608706763014781E-3</v>
      </c>
      <c r="E88" s="215">
        <f t="shared" si="63"/>
        <v>5.621339714676688E-3</v>
      </c>
      <c r="F88" s="52">
        <f t="shared" si="74"/>
        <v>0.62913683855391178</v>
      </c>
      <c r="H88" s="19">
        <v>250.114</v>
      </c>
      <c r="I88" s="140">
        <v>426.673</v>
      </c>
      <c r="J88" s="262">
        <f t="shared" ref="J88" si="80">H88/$H$96</f>
        <v>3.2495842005822659E-3</v>
      </c>
      <c r="K88" s="215">
        <f t="shared" ref="K88" si="81">I88/$I$96</f>
        <v>5.9476618083494125E-3</v>
      </c>
      <c r="L88" s="52">
        <f t="shared" si="75"/>
        <v>0.70591410316895498</v>
      </c>
      <c r="N88" s="40">
        <f t="shared" ref="N88:N92" si="82">(H88/B88)*10</f>
        <v>2.6369703423336039</v>
      </c>
      <c r="O88" s="143">
        <f t="shared" ref="O88:O92" si="83">(I88/C88)*10</f>
        <v>2.7612443535548339</v>
      </c>
      <c r="P88" s="52">
        <f t="shared" ref="P88:P92" si="84">(O88-N88)/N88</f>
        <v>4.7127572588189538E-2</v>
      </c>
    </row>
    <row r="89" spans="1:16" ht="20.100000000000001" customHeight="1" x14ac:dyDescent="0.25">
      <c r="A89" s="38" t="s">
        <v>186</v>
      </c>
      <c r="B89" s="19">
        <v>411.90999999999997</v>
      </c>
      <c r="C89" s="140">
        <v>1656.02</v>
      </c>
      <c r="D89" s="247">
        <f t="shared" si="66"/>
        <v>1.4595580768119237E-3</v>
      </c>
      <c r="E89" s="215">
        <f t="shared" si="63"/>
        <v>6.0244178785537903E-3</v>
      </c>
      <c r="F89" s="52">
        <f t="shared" si="74"/>
        <v>3.0203442499575157</v>
      </c>
      <c r="H89" s="19">
        <v>97.126000000000019</v>
      </c>
      <c r="I89" s="140">
        <v>336.18799999999999</v>
      </c>
      <c r="J89" s="262">
        <f t="shared" si="64"/>
        <v>1.2619010333917862E-3</v>
      </c>
      <c r="K89" s="215">
        <f t="shared" si="65"/>
        <v>4.6863347997772821E-3</v>
      </c>
      <c r="L89" s="52">
        <f t="shared" si="75"/>
        <v>2.4613594712023548</v>
      </c>
      <c r="N89" s="40">
        <f t="shared" si="82"/>
        <v>2.3579422689422453</v>
      </c>
      <c r="O89" s="143">
        <f t="shared" si="83"/>
        <v>2.030096254876149</v>
      </c>
      <c r="P89" s="52">
        <f t="shared" si="84"/>
        <v>-0.13903903347606791</v>
      </c>
    </row>
    <row r="90" spans="1:16" ht="20.100000000000001" customHeight="1" x14ac:dyDescent="0.25">
      <c r="A90" s="38" t="s">
        <v>220</v>
      </c>
      <c r="B90" s="19">
        <v>892.68000000000006</v>
      </c>
      <c r="C90" s="140">
        <v>1465.02</v>
      </c>
      <c r="D90" s="247">
        <f t="shared" si="66"/>
        <v>3.1631140394952008E-3</v>
      </c>
      <c r="E90" s="215">
        <f t="shared" si="63"/>
        <v>5.3295809715093265E-3</v>
      </c>
      <c r="F90" s="52">
        <f t="shared" si="74"/>
        <v>0.64114800376394665</v>
      </c>
      <c r="H90" s="19">
        <v>157.011</v>
      </c>
      <c r="I90" s="140">
        <v>313.35900000000004</v>
      </c>
      <c r="J90" s="262">
        <f t="shared" si="64"/>
        <v>2.0399516417218635E-3</v>
      </c>
      <c r="K90" s="215">
        <f t="shared" si="65"/>
        <v>4.368107090447635E-3</v>
      </c>
      <c r="L90" s="52">
        <f t="shared" si="75"/>
        <v>0.99577736591703792</v>
      </c>
      <c r="N90" s="40">
        <f t="shared" si="82"/>
        <v>1.7588721602365909</v>
      </c>
      <c r="O90" s="143">
        <f t="shared" si="83"/>
        <v>2.1389400827292464</v>
      </c>
      <c r="P90" s="52">
        <f t="shared" si="84"/>
        <v>0.21608615514247012</v>
      </c>
    </row>
    <row r="91" spans="1:16" ht="20.100000000000001" customHeight="1" x14ac:dyDescent="0.25">
      <c r="A91" s="38" t="s">
        <v>209</v>
      </c>
      <c r="B91" s="19">
        <v>635.2800000000002</v>
      </c>
      <c r="C91" s="140">
        <v>975.73</v>
      </c>
      <c r="D91" s="247">
        <f t="shared" si="66"/>
        <v>2.2510452648323159E-3</v>
      </c>
      <c r="E91" s="215">
        <f t="shared" si="63"/>
        <v>3.5495979859188238E-3</v>
      </c>
      <c r="F91" s="52">
        <f t="shared" si="74"/>
        <v>0.53590542752801873</v>
      </c>
      <c r="H91" s="19">
        <v>172.70999999999998</v>
      </c>
      <c r="I91" s="140">
        <v>246.18</v>
      </c>
      <c r="J91" s="262">
        <f t="shared" si="64"/>
        <v>2.2439195218282985E-3</v>
      </c>
      <c r="K91" s="215">
        <f t="shared" si="65"/>
        <v>3.4316569925433725E-3</v>
      </c>
      <c r="L91" s="52">
        <f t="shared" si="75"/>
        <v>0.42539517109605718</v>
      </c>
      <c r="N91" s="40">
        <f t="shared" si="82"/>
        <v>2.7186437476388354</v>
      </c>
      <c r="O91" s="143">
        <f t="shared" si="83"/>
        <v>2.5230340360550563</v>
      </c>
      <c r="P91" s="52">
        <f t="shared" si="84"/>
        <v>-7.1951211611917823E-2</v>
      </c>
    </row>
    <row r="92" spans="1:16" ht="20.100000000000001" customHeight="1" x14ac:dyDescent="0.25">
      <c r="A92" s="38" t="s">
        <v>226</v>
      </c>
      <c r="B92" s="19">
        <v>1451.9099999999999</v>
      </c>
      <c r="C92" s="140">
        <v>1466.6899999999998</v>
      </c>
      <c r="D92" s="247">
        <f t="shared" si="66"/>
        <v>5.1446844390862084E-3</v>
      </c>
      <c r="E92" s="215">
        <f t="shared" si="63"/>
        <v>5.3356562470840072E-3</v>
      </c>
      <c r="F92" s="52">
        <f t="shared" si="74"/>
        <v>1.0179694333670802E-2</v>
      </c>
      <c r="H92" s="19">
        <v>214.88199999999995</v>
      </c>
      <c r="I92" s="140">
        <v>230.68499999999995</v>
      </c>
      <c r="J92" s="262">
        <f t="shared" si="64"/>
        <v>2.7918355317555926E-3</v>
      </c>
      <c r="K92" s="215">
        <f t="shared" si="65"/>
        <v>3.2156624962420494E-3</v>
      </c>
      <c r="L92" s="52">
        <f t="shared" si="75"/>
        <v>7.354268854534117E-2</v>
      </c>
      <c r="N92" s="40">
        <f t="shared" si="82"/>
        <v>1.4799953165141089</v>
      </c>
      <c r="O92" s="143">
        <f t="shared" si="83"/>
        <v>1.5728272504755605</v>
      </c>
      <c r="P92" s="52">
        <f t="shared" si="84"/>
        <v>6.2724478196392083E-2</v>
      </c>
    </row>
    <row r="93" spans="1:16" ht="20.100000000000001" customHeight="1" x14ac:dyDescent="0.25">
      <c r="A93" s="38" t="s">
        <v>227</v>
      </c>
      <c r="B93" s="19">
        <v>777.49</v>
      </c>
      <c r="C93" s="140">
        <v>922.00000000000023</v>
      </c>
      <c r="D93" s="247">
        <f t="shared" si="66"/>
        <v>2.7549508609659942E-3</v>
      </c>
      <c r="E93" s="215">
        <f t="shared" si="63"/>
        <v>3.354134179554955E-3</v>
      </c>
      <c r="F93" s="52">
        <f t="shared" si="74"/>
        <v>0.18586734234523944</v>
      </c>
      <c r="H93" s="19">
        <v>207.95700000000002</v>
      </c>
      <c r="I93" s="140">
        <v>209.64500000000001</v>
      </c>
      <c r="J93" s="262">
        <f t="shared" si="64"/>
        <v>2.7018630768389069E-3</v>
      </c>
      <c r="K93" s="215">
        <f t="shared" si="65"/>
        <v>2.922372776837092E-3</v>
      </c>
      <c r="L93" s="52">
        <f t="shared" si="75"/>
        <v>8.1170626619925662E-3</v>
      </c>
      <c r="N93" s="40">
        <f t="shared" ref="N93" si="85">(H93/B93)*10</f>
        <v>2.6747225044695111</v>
      </c>
      <c r="O93" s="143">
        <f t="shared" ref="O93" si="86">(I93/C93)*10</f>
        <v>2.2738069414316699</v>
      </c>
      <c r="P93" s="52">
        <f t="shared" ref="P93" si="87">(O93-N93)/N93</f>
        <v>-0.14989052597714483</v>
      </c>
    </row>
    <row r="94" spans="1:16" ht="20.100000000000001" customHeight="1" x14ac:dyDescent="0.25">
      <c r="A94" s="38" t="s">
        <v>228</v>
      </c>
      <c r="B94" s="19">
        <v>621.5</v>
      </c>
      <c r="C94" s="140">
        <v>424.48</v>
      </c>
      <c r="D94" s="247">
        <f t="shared" si="66"/>
        <v>2.2022173405321808E-3</v>
      </c>
      <c r="E94" s="215">
        <f t="shared" si="63"/>
        <v>1.5442113628389229E-3</v>
      </c>
      <c r="F94" s="52">
        <f t="shared" si="74"/>
        <v>-0.31700724054706353</v>
      </c>
      <c r="H94" s="19">
        <v>220.27</v>
      </c>
      <c r="I94" s="140">
        <v>155.41400000000004</v>
      </c>
      <c r="J94" s="262">
        <f t="shared" si="64"/>
        <v>2.8618386490250674E-3</v>
      </c>
      <c r="K94" s="215">
        <f t="shared" si="65"/>
        <v>2.1664129492206348E-3</v>
      </c>
      <c r="L94" s="52">
        <f t="shared" si="75"/>
        <v>-0.29443864348299797</v>
      </c>
      <c r="N94" s="40">
        <f t="shared" ref="N94" si="88">(H94/B94)*10</f>
        <v>3.5441673370876914</v>
      </c>
      <c r="O94" s="143">
        <f t="shared" ref="O94" si="89">(I94/C94)*10</f>
        <v>3.6612796833773098</v>
      </c>
      <c r="P94" s="52">
        <f t="shared" ref="P94" si="90">(O94-N94)/N94</f>
        <v>3.3043684214372288E-2</v>
      </c>
    </row>
    <row r="95" spans="1:16" ht="20.100000000000001" customHeight="1" thickBot="1" x14ac:dyDescent="0.3">
      <c r="A95" s="8" t="s">
        <v>17</v>
      </c>
      <c r="B95" s="19">
        <f>B96-SUM(B68:B94)</f>
        <v>5723.2000000000116</v>
      </c>
      <c r="C95" s="140">
        <f>C96-SUM(C68:C94)</f>
        <v>5008.9799999998068</v>
      </c>
      <c r="D95" s="247">
        <f t="shared" si="66"/>
        <v>2.0279533842854067E-2</v>
      </c>
      <c r="E95" s="215">
        <f t="shared" si="63"/>
        <v>1.8222116076688204E-2</v>
      </c>
      <c r="F95" s="52">
        <f>(C95-B95)/B95</f>
        <v>-0.12479382163827989</v>
      </c>
      <c r="H95" s="19">
        <f>H96-SUM(H68:H94)</f>
        <v>1864.4339999999938</v>
      </c>
      <c r="I95" s="140">
        <f>I96-SUM(I68:I94)</f>
        <v>1504.3970000000263</v>
      </c>
      <c r="J95" s="263">
        <f t="shared" si="64"/>
        <v>2.4223495163918758E-2</v>
      </c>
      <c r="K95" s="215">
        <f t="shared" si="65"/>
        <v>2.09707307035964E-2</v>
      </c>
      <c r="L95" s="52">
        <f t="shared" ref="L95" si="91">(I95-H95)/H95</f>
        <v>-0.1931079351695843</v>
      </c>
      <c r="N95" s="40">
        <f t="shared" si="61"/>
        <v>3.2576775230640025</v>
      </c>
      <c r="O95" s="143">
        <f t="shared" si="62"/>
        <v>3.0033998937909203</v>
      </c>
      <c r="P95" s="52">
        <f t="shared" ref="P95" si="92">(O95-N95)/N95</f>
        <v>-7.8054880347371472E-2</v>
      </c>
    </row>
    <row r="96" spans="1:16" ht="26.25" customHeight="1" thickBot="1" x14ac:dyDescent="0.3">
      <c r="A96" s="12" t="s">
        <v>18</v>
      </c>
      <c r="B96" s="17">
        <v>282215.55999999994</v>
      </c>
      <c r="C96" s="145">
        <v>274884.64999999979</v>
      </c>
      <c r="D96" s="243">
        <f>SUM(D68:D95)</f>
        <v>1.0000000000000004</v>
      </c>
      <c r="E96" s="244">
        <f>SUM(E68:E95)</f>
        <v>1.0000000000000002</v>
      </c>
      <c r="F96" s="57">
        <f>(C96-B96)/B96</f>
        <v>-2.5976278558135314E-2</v>
      </c>
      <c r="G96" s="1"/>
      <c r="H96" s="17">
        <v>76968.000999999989</v>
      </c>
      <c r="I96" s="145">
        <v>71737.939000000028</v>
      </c>
      <c r="J96" s="255">
        <f t="shared" ref="J96" si="93">H96/$H$96</f>
        <v>1</v>
      </c>
      <c r="K96" s="244">
        <f t="shared" si="65"/>
        <v>1</v>
      </c>
      <c r="L96" s="57">
        <f>(I96-H96)/H96</f>
        <v>-6.7951121661584568E-2</v>
      </c>
      <c r="M96" s="1"/>
      <c r="N96" s="37">
        <f t="shared" si="61"/>
        <v>2.7272770147755141</v>
      </c>
      <c r="O96" s="150">
        <f t="shared" si="62"/>
        <v>2.6097469975133238</v>
      </c>
      <c r="P96" s="57">
        <f>(O96-N96)/N96</f>
        <v>-4.3094271914972421E-2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68 J68:K82 D7:E13 J7:K13 D70:E82 E6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N9" sqref="N9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50" t="s">
        <v>16</v>
      </c>
      <c r="B4" s="338"/>
      <c r="C4" s="338"/>
      <c r="D4" s="338"/>
      <c r="E4" s="365" t="s">
        <v>1</v>
      </c>
      <c r="F4" s="366"/>
      <c r="G4" s="363" t="s">
        <v>104</v>
      </c>
      <c r="H4" s="363"/>
      <c r="I4" s="130" t="s">
        <v>0</v>
      </c>
      <c r="K4" s="367" t="s">
        <v>19</v>
      </c>
      <c r="L4" s="363"/>
      <c r="M4" s="361" t="s">
        <v>104</v>
      </c>
      <c r="N4" s="362"/>
      <c r="O4" s="130" t="s">
        <v>0</v>
      </c>
      <c r="Q4" s="373" t="s">
        <v>22</v>
      </c>
      <c r="R4" s="363"/>
      <c r="S4" s="130" t="s">
        <v>0</v>
      </c>
    </row>
    <row r="5" spans="1:19" x14ac:dyDescent="0.25">
      <c r="A5" s="364"/>
      <c r="B5" s="339"/>
      <c r="C5" s="339"/>
      <c r="D5" s="339"/>
      <c r="E5" s="368" t="s">
        <v>155</v>
      </c>
      <c r="F5" s="369"/>
      <c r="G5" s="370" t="str">
        <f>E5</f>
        <v>jan-jul</v>
      </c>
      <c r="H5" s="370"/>
      <c r="I5" s="131" t="s">
        <v>152</v>
      </c>
      <c r="K5" s="371" t="str">
        <f>E5</f>
        <v>jan-jul</v>
      </c>
      <c r="L5" s="370"/>
      <c r="M5" s="372" t="str">
        <f>E5</f>
        <v>jan-jul</v>
      </c>
      <c r="N5" s="360"/>
      <c r="O5" s="131" t="str">
        <f>I5</f>
        <v>2025/2024</v>
      </c>
      <c r="Q5" s="371" t="str">
        <f>E5</f>
        <v>jan-jul</v>
      </c>
      <c r="R5" s="369"/>
      <c r="S5" s="131" t="str">
        <f>O5</f>
        <v>2025/2024</v>
      </c>
    </row>
    <row r="6" spans="1:19" ht="15.75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311020.92999999993</v>
      </c>
      <c r="F7" s="145">
        <v>325737.18000000005</v>
      </c>
      <c r="G7" s="243">
        <f>E7/E15</f>
        <v>0.42336966040701163</v>
      </c>
      <c r="H7" s="244">
        <f>F7/F15</f>
        <v>0.4277603843494604</v>
      </c>
      <c r="I7" s="164">
        <f t="shared" ref="I7:I18" si="0">(F7-E7)/E7</f>
        <v>4.7315947515172437E-2</v>
      </c>
      <c r="J7" s="1"/>
      <c r="K7" s="17">
        <v>38322.777000000009</v>
      </c>
      <c r="L7" s="145">
        <v>39480.41599999999</v>
      </c>
      <c r="M7" s="243">
        <f>K7/K15</f>
        <v>0.40274351237936701</v>
      </c>
      <c r="N7" s="244">
        <f>L7/L15</f>
        <v>0.41496361528468512</v>
      </c>
      <c r="O7" s="164">
        <f t="shared" ref="O7:O18" si="1">(L7-K7)/K7</f>
        <v>3.0207596907707933E-2</v>
      </c>
      <c r="P7" s="1"/>
      <c r="Q7" s="187">
        <f t="shared" ref="Q7:Q18" si="2">(K7/E7)*10</f>
        <v>1.2321607102132972</v>
      </c>
      <c r="R7" s="188">
        <f t="shared" ref="R7:R18" si="3">(L7/F7)*10</f>
        <v>1.2120328419371711</v>
      </c>
      <c r="S7" s="55">
        <f>(R7-Q7)/Q7</f>
        <v>-1.6335424518317758E-2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101534.79999999996</v>
      </c>
      <c r="F8" s="181">
        <v>91395.649999999965</v>
      </c>
      <c r="G8" s="245">
        <f>E8/E7</f>
        <v>0.3264564863850159</v>
      </c>
      <c r="H8" s="246">
        <f>F8/F7</f>
        <v>0.28058095793670207</v>
      </c>
      <c r="I8" s="206">
        <f t="shared" si="0"/>
        <v>-9.9858866122748052E-2</v>
      </c>
      <c r="K8" s="180">
        <v>23516.612000000008</v>
      </c>
      <c r="L8" s="181">
        <v>21884.697999999989</v>
      </c>
      <c r="M8" s="250">
        <f>K8/K7</f>
        <v>0.61364582216993313</v>
      </c>
      <c r="N8" s="246">
        <f>L8/L7</f>
        <v>0.55431781671196156</v>
      </c>
      <c r="O8" s="207">
        <f t="shared" si="1"/>
        <v>-6.9394094693573133E-2</v>
      </c>
      <c r="Q8" s="189">
        <f t="shared" si="2"/>
        <v>2.3161134901531315</v>
      </c>
      <c r="R8" s="190">
        <f t="shared" si="3"/>
        <v>2.3945010511988261</v>
      </c>
      <c r="S8" s="182">
        <f t="shared" ref="S8:S18" si="4">(R8-Q8)/Q8</f>
        <v>3.3844438702574933E-2</v>
      </c>
    </row>
    <row r="9" spans="1:19" ht="24" customHeight="1" x14ac:dyDescent="0.25">
      <c r="A9" s="8"/>
      <c r="B9" t="s">
        <v>37</v>
      </c>
      <c r="E9" s="19">
        <v>61812.210000000021</v>
      </c>
      <c r="F9" s="140">
        <v>53476.569999999992</v>
      </c>
      <c r="G9" s="247">
        <f>E9/E7</f>
        <v>0.19873971182582481</v>
      </c>
      <c r="H9" s="215">
        <f>F9/F7</f>
        <v>0.16417091226736838</v>
      </c>
      <c r="I9" s="182">
        <f t="shared" si="0"/>
        <v>-0.13485426261251662</v>
      </c>
      <c r="K9" s="19">
        <v>7232.0819999999994</v>
      </c>
      <c r="L9" s="140">
        <v>6423.7670000000007</v>
      </c>
      <c r="M9" s="247">
        <f>K9/K7</f>
        <v>0.18871497751846109</v>
      </c>
      <c r="N9" s="215">
        <f>L9/L7</f>
        <v>0.16270768271540001</v>
      </c>
      <c r="O9" s="182">
        <f t="shared" si="1"/>
        <v>-0.11176795285230433</v>
      </c>
      <c r="Q9" s="189">
        <f t="shared" si="2"/>
        <v>1.1700086439232633</v>
      </c>
      <c r="R9" s="190">
        <f t="shared" si="3"/>
        <v>1.2012301836112529</v>
      </c>
      <c r="S9" s="182">
        <f t="shared" si="4"/>
        <v>2.6684879509349405E-2</v>
      </c>
    </row>
    <row r="10" spans="1:19" ht="24" customHeight="1" thickBot="1" x14ac:dyDescent="0.3">
      <c r="A10" s="8"/>
      <c r="B10" t="s">
        <v>36</v>
      </c>
      <c r="E10" s="19">
        <v>147673.91999999998</v>
      </c>
      <c r="F10" s="140">
        <v>180864.96000000005</v>
      </c>
      <c r="G10" s="247">
        <f>E10/E7</f>
        <v>0.47480380178915937</v>
      </c>
      <c r="H10" s="215">
        <f>F10/F7</f>
        <v>0.55524812979592941</v>
      </c>
      <c r="I10" s="186">
        <f t="shared" si="0"/>
        <v>0.22475898249332088</v>
      </c>
      <c r="K10" s="19">
        <v>7574.0830000000005</v>
      </c>
      <c r="L10" s="140">
        <v>11171.950999999999</v>
      </c>
      <c r="M10" s="247">
        <f>K10/K7</f>
        <v>0.19763920031160578</v>
      </c>
      <c r="N10" s="215">
        <f>L10/L7</f>
        <v>0.2829745005726384</v>
      </c>
      <c r="O10" s="209">
        <f t="shared" si="1"/>
        <v>0.47502357711157883</v>
      </c>
      <c r="Q10" s="189">
        <f t="shared" si="2"/>
        <v>0.51289239156108279</v>
      </c>
      <c r="R10" s="190">
        <f t="shared" si="3"/>
        <v>0.61769571065617113</v>
      </c>
      <c r="S10" s="182">
        <f t="shared" si="4"/>
        <v>0.20433783152076024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423611.13999999996</v>
      </c>
      <c r="F11" s="145">
        <v>435757.31999999972</v>
      </c>
      <c r="G11" s="243">
        <f>E11/E15</f>
        <v>0.57663033959298848</v>
      </c>
      <c r="H11" s="244">
        <f>F11/F15</f>
        <v>0.5722396156505396</v>
      </c>
      <c r="I11" s="164">
        <f t="shared" si="0"/>
        <v>2.8672947552795144E-2</v>
      </c>
      <c r="J11" s="1"/>
      <c r="K11" s="17">
        <v>56831.523000000016</v>
      </c>
      <c r="L11" s="145">
        <v>55661.458000000006</v>
      </c>
      <c r="M11" s="243">
        <f>K11/K15</f>
        <v>0.5972564876206331</v>
      </c>
      <c r="N11" s="244">
        <f>L11/L15</f>
        <v>0.58503638471531472</v>
      </c>
      <c r="O11" s="164">
        <f t="shared" si="1"/>
        <v>-2.0588309766043211E-2</v>
      </c>
      <c r="Q11" s="191">
        <f t="shared" si="2"/>
        <v>1.3415965170321067</v>
      </c>
      <c r="R11" s="192">
        <f t="shared" si="3"/>
        <v>1.2773499249536426</v>
      </c>
      <c r="S11" s="57">
        <f t="shared" si="4"/>
        <v>-4.7888162545763772E-2</v>
      </c>
    </row>
    <row r="12" spans="1:19" s="3" customFormat="1" ht="24" customHeight="1" x14ac:dyDescent="0.25">
      <c r="A12" s="46"/>
      <c r="B12" s="3" t="s">
        <v>33</v>
      </c>
      <c r="E12" s="31">
        <v>197247.91000000003</v>
      </c>
      <c r="F12" s="141">
        <v>184606.88999999984</v>
      </c>
      <c r="G12" s="247">
        <f>E12/E11</f>
        <v>0.46563437873706542</v>
      </c>
      <c r="H12" s="215">
        <f>F12/F11</f>
        <v>0.42364610191746166</v>
      </c>
      <c r="I12" s="206">
        <f t="shared" si="0"/>
        <v>-6.4086965484197983E-2</v>
      </c>
      <c r="K12" s="31">
        <v>36839.869000000006</v>
      </c>
      <c r="L12" s="141">
        <v>33962.431000000011</v>
      </c>
      <c r="M12" s="247">
        <f>K12/K11</f>
        <v>0.64822948700494964</v>
      </c>
      <c r="N12" s="215">
        <f>L12/L11</f>
        <v>0.61016064293536842</v>
      </c>
      <c r="O12" s="206">
        <f t="shared" si="1"/>
        <v>-7.8106629532260122E-2</v>
      </c>
      <c r="Q12" s="189">
        <f t="shared" si="2"/>
        <v>1.8676937565523508</v>
      </c>
      <c r="R12" s="190">
        <f t="shared" si="3"/>
        <v>1.8397163291142624</v>
      </c>
      <c r="S12" s="182">
        <f t="shared" si="4"/>
        <v>-1.4979665343922886E-2</v>
      </c>
    </row>
    <row r="13" spans="1:19" ht="24" customHeight="1" x14ac:dyDescent="0.25">
      <c r="A13" s="8"/>
      <c r="B13" s="3" t="s">
        <v>37</v>
      </c>
      <c r="D13" s="3"/>
      <c r="E13" s="19">
        <v>49842.280000000035</v>
      </c>
      <c r="F13" s="140">
        <v>61804.15</v>
      </c>
      <c r="G13" s="247">
        <f>E13/E11</f>
        <v>0.11766045623823783</v>
      </c>
      <c r="H13" s="215">
        <f>F13/F11</f>
        <v>0.14183158185386316</v>
      </c>
      <c r="I13" s="182">
        <f t="shared" si="0"/>
        <v>0.23999443845666688</v>
      </c>
      <c r="K13" s="19">
        <v>4478.4480000000003</v>
      </c>
      <c r="L13" s="140">
        <v>5490.0989999999993</v>
      </c>
      <c r="M13" s="247">
        <f>K13/K11</f>
        <v>7.8802181669493515E-2</v>
      </c>
      <c r="N13" s="215">
        <f>L13/L11</f>
        <v>9.8633761983022414E-2</v>
      </c>
      <c r="O13" s="182">
        <f t="shared" si="1"/>
        <v>0.22589321121960082</v>
      </c>
      <c r="Q13" s="189">
        <f t="shared" si="2"/>
        <v>0.89852390380215297</v>
      </c>
      <c r="R13" s="190">
        <f t="shared" si="3"/>
        <v>0.8883058823719765</v>
      </c>
      <c r="S13" s="182">
        <f t="shared" si="4"/>
        <v>-1.1372008454019259E-2</v>
      </c>
    </row>
    <row r="14" spans="1:19" ht="24" customHeight="1" thickBot="1" x14ac:dyDescent="0.3">
      <c r="A14" s="8"/>
      <c r="B14" t="s">
        <v>36</v>
      </c>
      <c r="E14" s="19">
        <v>176520.9499999999</v>
      </c>
      <c r="F14" s="140">
        <v>189346.27999999988</v>
      </c>
      <c r="G14" s="247">
        <f>E14/E11</f>
        <v>0.41670516502469673</v>
      </c>
      <c r="H14" s="215">
        <f>F14/F11</f>
        <v>0.43452231622867521</v>
      </c>
      <c r="I14" s="186">
        <f t="shared" si="0"/>
        <v>7.265613514996376E-2</v>
      </c>
      <c r="K14" s="19">
        <v>15513.206000000006</v>
      </c>
      <c r="L14" s="140">
        <v>16208.927999999994</v>
      </c>
      <c r="M14" s="247">
        <f>K14/K11</f>
        <v>0.27296833132555681</v>
      </c>
      <c r="N14" s="215">
        <f>L14/L11</f>
        <v>0.29120559508160915</v>
      </c>
      <c r="O14" s="209">
        <f t="shared" si="1"/>
        <v>4.4847080609900274E-2</v>
      </c>
      <c r="Q14" s="189">
        <f t="shared" si="2"/>
        <v>0.87883086965031709</v>
      </c>
      <c r="R14" s="190">
        <f t="shared" si="3"/>
        <v>0.85604681539029992</v>
      </c>
      <c r="S14" s="182">
        <f t="shared" si="4"/>
        <v>-2.5925414146049337E-2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734632.06999999983</v>
      </c>
      <c r="F15" s="145">
        <v>761494.49999999977</v>
      </c>
      <c r="G15" s="243">
        <f>G7+G11</f>
        <v>1</v>
      </c>
      <c r="H15" s="244">
        <f>H7+H11</f>
        <v>1</v>
      </c>
      <c r="I15" s="164">
        <f t="shared" si="0"/>
        <v>3.6565828115834829E-2</v>
      </c>
      <c r="J15" s="1"/>
      <c r="K15" s="17">
        <v>95154.300000000017</v>
      </c>
      <c r="L15" s="145">
        <v>95141.874000000011</v>
      </c>
      <c r="M15" s="243">
        <f>M7+M11</f>
        <v>1</v>
      </c>
      <c r="N15" s="244">
        <f>N7+N11</f>
        <v>0.99999999999999978</v>
      </c>
      <c r="O15" s="164">
        <f t="shared" si="1"/>
        <v>-1.3058789776191669E-4</v>
      </c>
      <c r="Q15" s="191">
        <f t="shared" si="2"/>
        <v>1.2952647166628601</v>
      </c>
      <c r="R15" s="192">
        <f t="shared" si="3"/>
        <v>1.2494098644179314</v>
      </c>
      <c r="S15" s="57">
        <f t="shared" si="4"/>
        <v>-3.5401915650933376E-2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298782.70999999996</v>
      </c>
      <c r="F16" s="181">
        <f t="shared" ref="F16:F17" si="5">F8+F12</f>
        <v>276002.5399999998</v>
      </c>
      <c r="G16" s="245">
        <f>E16/E15</f>
        <v>0.40671068171581459</v>
      </c>
      <c r="H16" s="246">
        <f>F16/F15</f>
        <v>0.36244850094124104</v>
      </c>
      <c r="I16" s="207">
        <f t="shared" si="0"/>
        <v>-7.6243267222524891E-2</v>
      </c>
      <c r="J16" s="3"/>
      <c r="K16" s="180">
        <f t="shared" ref="K16:L18" si="6">K8+K12</f>
        <v>60356.481000000014</v>
      </c>
      <c r="L16" s="181">
        <f t="shared" si="6"/>
        <v>55847.129000000001</v>
      </c>
      <c r="M16" s="250">
        <f>K16/K15</f>
        <v>0.63430114035834428</v>
      </c>
      <c r="N16" s="246">
        <f>L16/L15</f>
        <v>0.58698790187798899</v>
      </c>
      <c r="O16" s="207">
        <f t="shared" si="1"/>
        <v>-7.4711976664113541E-2</v>
      </c>
      <c r="P16" s="3"/>
      <c r="Q16" s="189">
        <f t="shared" si="2"/>
        <v>2.0200794416785368</v>
      </c>
      <c r="R16" s="190">
        <f t="shared" si="3"/>
        <v>2.0234280814951937</v>
      </c>
      <c r="S16" s="182">
        <f t="shared" si="4"/>
        <v>1.657677291084366E-3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111654.49000000005</v>
      </c>
      <c r="F17" s="140">
        <f t="shared" si="5"/>
        <v>115280.72</v>
      </c>
      <c r="G17" s="248">
        <f>E17/E15</f>
        <v>0.15198695314240784</v>
      </c>
      <c r="H17" s="215">
        <f>F17/F15</f>
        <v>0.15138746241765375</v>
      </c>
      <c r="I17" s="182">
        <f t="shared" si="0"/>
        <v>3.2477242966225096E-2</v>
      </c>
      <c r="K17" s="19">
        <f t="shared" si="6"/>
        <v>11710.529999999999</v>
      </c>
      <c r="L17" s="140">
        <f t="shared" si="6"/>
        <v>11913.866</v>
      </c>
      <c r="M17" s="247">
        <f>K17/K15</f>
        <v>0.12306884712514302</v>
      </c>
      <c r="N17" s="215">
        <f>L17/L15</f>
        <v>0.12522210777559414</v>
      </c>
      <c r="O17" s="182">
        <f t="shared" si="1"/>
        <v>1.7363518132825856E-2</v>
      </c>
      <c r="Q17" s="189">
        <f t="shared" si="2"/>
        <v>1.0488185472881559</v>
      </c>
      <c r="R17" s="190">
        <f t="shared" si="3"/>
        <v>1.0334656133306592</v>
      </c>
      <c r="S17" s="182">
        <f t="shared" si="4"/>
        <v>-1.4638312792230389E-2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324194.86999999988</v>
      </c>
      <c r="F18" s="142">
        <f>F10+F14</f>
        <v>370211.23999999993</v>
      </c>
      <c r="G18" s="249">
        <f>E18/E15</f>
        <v>0.44130236514177762</v>
      </c>
      <c r="H18" s="221">
        <f>F18/F15</f>
        <v>0.48616403664110514</v>
      </c>
      <c r="I18" s="208">
        <f t="shared" si="0"/>
        <v>0.14194046315415193</v>
      </c>
      <c r="K18" s="21">
        <f t="shared" si="6"/>
        <v>23087.289000000004</v>
      </c>
      <c r="L18" s="142">
        <f t="shared" si="6"/>
        <v>27380.878999999994</v>
      </c>
      <c r="M18" s="249">
        <f>K18/K15</f>
        <v>0.24263001251651264</v>
      </c>
      <c r="N18" s="221">
        <f>L18/L15</f>
        <v>0.28778999034641667</v>
      </c>
      <c r="O18" s="186">
        <f t="shared" si="1"/>
        <v>0.18597202989055964</v>
      </c>
      <c r="Q18" s="193">
        <f t="shared" si="2"/>
        <v>0.71214232970435387</v>
      </c>
      <c r="R18" s="194">
        <f t="shared" si="3"/>
        <v>0.73960150426551063</v>
      </c>
      <c r="S18" s="186">
        <f t="shared" si="4"/>
        <v>3.8558548503297714E-2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6" x14ac:dyDescent="0.25">
      <c r="A5" s="378"/>
      <c r="B5" s="368" t="s">
        <v>155</v>
      </c>
      <c r="C5" s="370"/>
      <c r="D5" s="368" t="str">
        <f>B5</f>
        <v>jan-jul</v>
      </c>
      <c r="E5" s="370"/>
      <c r="F5" s="131" t="s">
        <v>152</v>
      </c>
      <c r="H5" s="371" t="str">
        <f>B5</f>
        <v>jan-jul</v>
      </c>
      <c r="I5" s="370"/>
      <c r="J5" s="368" t="str">
        <f>B5</f>
        <v>jan-jul</v>
      </c>
      <c r="K5" s="369"/>
      <c r="L5" s="131" t="str">
        <f>F5</f>
        <v>2025/2024</v>
      </c>
      <c r="N5" s="371" t="str">
        <f>B5</f>
        <v>jan-jul</v>
      </c>
      <c r="O5" s="369"/>
      <c r="P5" s="131" t="str">
        <f>F5</f>
        <v>2025/2024</v>
      </c>
    </row>
    <row r="6" spans="1:16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169</v>
      </c>
      <c r="B7" s="39">
        <v>181911.53</v>
      </c>
      <c r="C7" s="147">
        <v>203110.38000000003</v>
      </c>
      <c r="D7" s="247">
        <f>B7/$B$33</f>
        <v>0.24762263645800281</v>
      </c>
      <c r="E7" s="246">
        <f>C7/$C$33</f>
        <v>0.2667259973643934</v>
      </c>
      <c r="F7" s="52">
        <f>(C7-B7)/B7</f>
        <v>0.11653384477608449</v>
      </c>
      <c r="H7" s="39">
        <v>16473.992000000002</v>
      </c>
      <c r="I7" s="147">
        <v>19366.008999999995</v>
      </c>
      <c r="J7" s="247">
        <f>H7/$H$33</f>
        <v>0.17312924376512667</v>
      </c>
      <c r="K7" s="246">
        <f>I7/$I$33</f>
        <v>0.20354874447816723</v>
      </c>
      <c r="L7" s="52">
        <f>(I7-H7)/H7</f>
        <v>0.17555046767049493</v>
      </c>
      <c r="N7" s="27">
        <f t="shared" ref="N7:N33" si="0">(H7/B7)*10</f>
        <v>0.90560460900966544</v>
      </c>
      <c r="O7" s="151">
        <f t="shared" ref="O7:O33" si="1">(I7/C7)*10</f>
        <v>0.95347214652446566</v>
      </c>
      <c r="P7" s="61">
        <f>(O7-N7)/N7</f>
        <v>5.2856994143554908E-2</v>
      </c>
    </row>
    <row r="8" spans="1:16" ht="20.100000000000001" customHeight="1" x14ac:dyDescent="0.25">
      <c r="A8" s="8" t="s">
        <v>175</v>
      </c>
      <c r="B8" s="19">
        <v>115201.83</v>
      </c>
      <c r="C8" s="140">
        <v>138491.56</v>
      </c>
      <c r="D8" s="247">
        <f t="shared" ref="D8:D32" si="2">B8/$B$33</f>
        <v>0.15681568325760684</v>
      </c>
      <c r="E8" s="215">
        <f t="shared" ref="E8:E32" si="3">C8/$C$33</f>
        <v>0.1818681027899742</v>
      </c>
      <c r="F8" s="52">
        <f t="shared" ref="F8:F33" si="4">(C8-B8)/B8</f>
        <v>0.20216458367024201</v>
      </c>
      <c r="H8" s="19">
        <v>6501.2369999999992</v>
      </c>
      <c r="I8" s="140">
        <v>9043.9790000000012</v>
      </c>
      <c r="J8" s="247">
        <f t="shared" ref="J8:J32" si="5">H8/$H$33</f>
        <v>6.8323102581806558E-2</v>
      </c>
      <c r="K8" s="215">
        <f t="shared" ref="K8:K32" si="6">I8/$I$33</f>
        <v>9.5057818600461835E-2</v>
      </c>
      <c r="L8" s="52">
        <f t="shared" ref="L8:L33" si="7">(I8-H8)/H8</f>
        <v>0.39111664441705513</v>
      </c>
      <c r="N8" s="27">
        <f t="shared" si="0"/>
        <v>0.56433452489426594</v>
      </c>
      <c r="O8" s="152">
        <f t="shared" si="1"/>
        <v>0.65303466868305915</v>
      </c>
      <c r="P8" s="52">
        <f t="shared" ref="P8:P71" si="8">(O8-N8)/N8</f>
        <v>0.15717653249269503</v>
      </c>
    </row>
    <row r="9" spans="1:16" ht="20.100000000000001" customHeight="1" x14ac:dyDescent="0.25">
      <c r="A9" s="8" t="s">
        <v>165</v>
      </c>
      <c r="B9" s="19">
        <v>53461.62999999999</v>
      </c>
      <c r="C9" s="140">
        <v>54311.09</v>
      </c>
      <c r="D9" s="247">
        <f t="shared" si="2"/>
        <v>7.2773340809910478E-2</v>
      </c>
      <c r="E9" s="215">
        <f t="shared" si="3"/>
        <v>7.1321710137105393E-2</v>
      </c>
      <c r="F9" s="52">
        <f t="shared" si="4"/>
        <v>1.5889152650227958E-2</v>
      </c>
      <c r="H9" s="19">
        <v>8102.7729999999992</v>
      </c>
      <c r="I9" s="140">
        <v>8203.6920000000009</v>
      </c>
      <c r="J9" s="247">
        <f t="shared" si="5"/>
        <v>8.5154039281461744E-2</v>
      </c>
      <c r="K9" s="215">
        <f t="shared" si="6"/>
        <v>8.622588199177153E-2</v>
      </c>
      <c r="L9" s="52">
        <f t="shared" si="7"/>
        <v>1.2454871930881156E-2</v>
      </c>
      <c r="N9" s="27">
        <f t="shared" si="0"/>
        <v>1.5156240092193225</v>
      </c>
      <c r="O9" s="152">
        <f t="shared" si="1"/>
        <v>1.5105003416429317</v>
      </c>
      <c r="P9" s="52">
        <f t="shared" si="8"/>
        <v>-3.380566384026837E-3</v>
      </c>
    </row>
    <row r="10" spans="1:16" ht="20.100000000000001" customHeight="1" x14ac:dyDescent="0.25">
      <c r="A10" s="8" t="s">
        <v>167</v>
      </c>
      <c r="B10" s="19">
        <v>41805.619999999988</v>
      </c>
      <c r="C10" s="140">
        <v>36207.900000000016</v>
      </c>
      <c r="D10" s="247">
        <f t="shared" si="2"/>
        <v>5.6906881290929766E-2</v>
      </c>
      <c r="E10" s="215">
        <f t="shared" si="3"/>
        <v>4.7548472116344928E-2</v>
      </c>
      <c r="F10" s="52">
        <f t="shared" si="4"/>
        <v>-0.13389874375741764</v>
      </c>
      <c r="H10" s="19">
        <v>8214.7250000000004</v>
      </c>
      <c r="I10" s="140">
        <v>6741.1319999999987</v>
      </c>
      <c r="J10" s="247">
        <f t="shared" si="5"/>
        <v>8.6330570452412519E-2</v>
      </c>
      <c r="K10" s="215">
        <f t="shared" si="6"/>
        <v>7.0853470891271225E-2</v>
      </c>
      <c r="L10" s="52">
        <f t="shared" si="7"/>
        <v>-0.17938433727239825</v>
      </c>
      <c r="N10" s="27">
        <f t="shared" si="0"/>
        <v>1.9649810240824086</v>
      </c>
      <c r="O10" s="152">
        <f t="shared" si="1"/>
        <v>1.8617848591053321</v>
      </c>
      <c r="P10" s="52">
        <f t="shared" si="8"/>
        <v>-5.2517639464363906E-2</v>
      </c>
    </row>
    <row r="11" spans="1:16" ht="20.100000000000001" customHeight="1" x14ac:dyDescent="0.25">
      <c r="A11" s="8" t="s">
        <v>166</v>
      </c>
      <c r="B11" s="19">
        <v>17763.47</v>
      </c>
      <c r="C11" s="140">
        <v>16934.29</v>
      </c>
      <c r="D11" s="247">
        <f t="shared" si="2"/>
        <v>2.4180090586026291E-2</v>
      </c>
      <c r="E11" s="215">
        <f t="shared" si="3"/>
        <v>2.2238230217027179E-2</v>
      </c>
      <c r="F11" s="52">
        <f t="shared" si="4"/>
        <v>-4.6678942796649539E-2</v>
      </c>
      <c r="H11" s="19">
        <v>5430.3180000000002</v>
      </c>
      <c r="I11" s="140">
        <v>4812.619999999999</v>
      </c>
      <c r="J11" s="247">
        <f t="shared" si="5"/>
        <v>5.7068550764390026E-2</v>
      </c>
      <c r="K11" s="215">
        <f t="shared" si="6"/>
        <v>5.058361579045622E-2</v>
      </c>
      <c r="L11" s="52">
        <f t="shared" si="7"/>
        <v>-0.11374987615826572</v>
      </c>
      <c r="N11" s="27">
        <f t="shared" si="0"/>
        <v>3.0570141982394206</v>
      </c>
      <c r="O11" s="152">
        <f t="shared" si="1"/>
        <v>2.8419378668961013</v>
      </c>
      <c r="P11" s="52">
        <f t="shared" si="8"/>
        <v>-7.0355031869719448E-2</v>
      </c>
    </row>
    <row r="12" spans="1:16" ht="20.100000000000001" customHeight="1" x14ac:dyDescent="0.25">
      <c r="A12" s="8" t="s">
        <v>168</v>
      </c>
      <c r="B12" s="19">
        <v>19663.609999999997</v>
      </c>
      <c r="C12" s="140">
        <v>18649.279999999995</v>
      </c>
      <c r="D12" s="247">
        <f t="shared" si="2"/>
        <v>2.6766609848655264E-2</v>
      </c>
      <c r="E12" s="215">
        <f t="shared" si="3"/>
        <v>2.4490367297465704E-2</v>
      </c>
      <c r="F12" s="52">
        <f t="shared" si="4"/>
        <v>-5.1584119091052046E-2</v>
      </c>
      <c r="H12" s="19">
        <v>4115.4040000000005</v>
      </c>
      <c r="I12" s="140">
        <v>3899.4420000000005</v>
      </c>
      <c r="J12" s="247">
        <f t="shared" si="5"/>
        <v>4.3249795332423215E-2</v>
      </c>
      <c r="K12" s="215">
        <f t="shared" si="6"/>
        <v>4.0985549643472424E-2</v>
      </c>
      <c r="L12" s="52">
        <f t="shared" si="7"/>
        <v>-5.2476500484521071E-2</v>
      </c>
      <c r="N12" s="27">
        <f t="shared" si="0"/>
        <v>2.0929035919650567</v>
      </c>
      <c r="O12" s="152">
        <f t="shared" si="1"/>
        <v>2.0909343417011281</v>
      </c>
      <c r="P12" s="52">
        <f t="shared" si="8"/>
        <v>-9.409178098259282E-4</v>
      </c>
    </row>
    <row r="13" spans="1:16" ht="20.100000000000001" customHeight="1" x14ac:dyDescent="0.25">
      <c r="A13" s="8" t="s">
        <v>186</v>
      </c>
      <c r="B13" s="19">
        <v>53346.849999999984</v>
      </c>
      <c r="C13" s="140">
        <v>51292.05999999999</v>
      </c>
      <c r="D13" s="247">
        <f t="shared" si="2"/>
        <v>7.2617099332459037E-2</v>
      </c>
      <c r="E13" s="215">
        <f t="shared" si="3"/>
        <v>6.7357098442602015E-2</v>
      </c>
      <c r="F13" s="52">
        <f t="shared" si="4"/>
        <v>-3.8517550708242268E-2</v>
      </c>
      <c r="H13" s="19">
        <v>3960.7629999999999</v>
      </c>
      <c r="I13" s="140">
        <v>3675.1950000000002</v>
      </c>
      <c r="J13" s="247">
        <f t="shared" si="5"/>
        <v>4.1624634935047582E-2</v>
      </c>
      <c r="K13" s="215">
        <f t="shared" si="6"/>
        <v>3.8628574837615642E-2</v>
      </c>
      <c r="L13" s="52">
        <f t="shared" si="7"/>
        <v>-7.2099239464719231E-2</v>
      </c>
      <c r="N13" s="27">
        <f t="shared" si="0"/>
        <v>0.74245489658714636</v>
      </c>
      <c r="O13" s="152">
        <f t="shared" si="1"/>
        <v>0.7165231811707311</v>
      </c>
      <c r="P13" s="52">
        <f t="shared" si="8"/>
        <v>-3.4926990899536076E-2</v>
      </c>
    </row>
    <row r="14" spans="1:16" ht="20.100000000000001" customHeight="1" x14ac:dyDescent="0.25">
      <c r="A14" s="8" t="s">
        <v>171</v>
      </c>
      <c r="B14" s="19">
        <v>44394.070000000007</v>
      </c>
      <c r="C14" s="140">
        <v>40760.370000000017</v>
      </c>
      <c r="D14" s="247">
        <f t="shared" si="2"/>
        <v>6.0430345764785391E-2</v>
      </c>
      <c r="E14" s="215">
        <f t="shared" si="3"/>
        <v>5.3526808138469842E-2</v>
      </c>
      <c r="F14" s="52">
        <f t="shared" si="4"/>
        <v>-8.1851021994603992E-2</v>
      </c>
      <c r="H14" s="19">
        <v>3952.1060000000002</v>
      </c>
      <c r="I14" s="140">
        <v>3562.6400000000017</v>
      </c>
      <c r="J14" s="247">
        <f t="shared" si="5"/>
        <v>4.1533656387572587E-2</v>
      </c>
      <c r="K14" s="215">
        <f t="shared" si="6"/>
        <v>3.7445552102536889E-2</v>
      </c>
      <c r="L14" s="52">
        <f t="shared" si="7"/>
        <v>-9.8546445869619512E-2</v>
      </c>
      <c r="N14" s="27">
        <f t="shared" si="0"/>
        <v>0.8902328621818183</v>
      </c>
      <c r="O14" s="152">
        <f t="shared" si="1"/>
        <v>0.8740450589629094</v>
      </c>
      <c r="P14" s="52">
        <f t="shared" si="8"/>
        <v>-1.8183785284262791E-2</v>
      </c>
    </row>
    <row r="15" spans="1:16" ht="20.100000000000001" customHeight="1" x14ac:dyDescent="0.25">
      <c r="A15" s="8" t="s">
        <v>177</v>
      </c>
      <c r="B15" s="19">
        <v>19288.640000000007</v>
      </c>
      <c r="C15" s="140">
        <v>16410.330000000002</v>
      </c>
      <c r="D15" s="247">
        <f t="shared" si="2"/>
        <v>2.6256191075350162E-2</v>
      </c>
      <c r="E15" s="215">
        <f t="shared" si="3"/>
        <v>2.1550162213909627E-2</v>
      </c>
      <c r="F15" s="52">
        <f t="shared" si="4"/>
        <v>-0.14922306601191188</v>
      </c>
      <c r="H15" s="19">
        <v>3893.0680000000007</v>
      </c>
      <c r="I15" s="140">
        <v>3145.2769999999991</v>
      </c>
      <c r="J15" s="247">
        <f t="shared" si="5"/>
        <v>4.0913211489128694E-2</v>
      </c>
      <c r="K15" s="215">
        <f t="shared" si="6"/>
        <v>3.305880857465554E-2</v>
      </c>
      <c r="L15" s="52">
        <f t="shared" si="7"/>
        <v>-0.19208269673172967</v>
      </c>
      <c r="N15" s="27">
        <f t="shared" si="0"/>
        <v>2.0183216649800086</v>
      </c>
      <c r="O15" s="152">
        <f t="shared" si="1"/>
        <v>1.9166445769219749</v>
      </c>
      <c r="P15" s="52">
        <f t="shared" si="8"/>
        <v>-5.0377048327943742E-2</v>
      </c>
    </row>
    <row r="16" spans="1:16" ht="20.100000000000001" customHeight="1" x14ac:dyDescent="0.25">
      <c r="A16" s="8" t="s">
        <v>184</v>
      </c>
      <c r="B16" s="19">
        <v>11772.849999999997</v>
      </c>
      <c r="C16" s="140">
        <v>9960.869999999999</v>
      </c>
      <c r="D16" s="247">
        <f t="shared" si="2"/>
        <v>1.6025505121223475E-2</v>
      </c>
      <c r="E16" s="215">
        <f t="shared" si="3"/>
        <v>1.3080685415324735E-2</v>
      </c>
      <c r="F16" s="52">
        <f t="shared" si="4"/>
        <v>-0.15391175458788639</v>
      </c>
      <c r="H16" s="19">
        <v>3558.1669999999999</v>
      </c>
      <c r="I16" s="140">
        <v>2982.4219999999996</v>
      </c>
      <c r="J16" s="247">
        <f t="shared" si="5"/>
        <v>3.7393654306741769E-2</v>
      </c>
      <c r="K16" s="215">
        <f t="shared" si="6"/>
        <v>3.134710169782863E-2</v>
      </c>
      <c r="L16" s="52">
        <f t="shared" si="7"/>
        <v>-0.16180943727486663</v>
      </c>
      <c r="N16" s="27">
        <f t="shared" si="0"/>
        <v>3.0223497284005156</v>
      </c>
      <c r="O16" s="152">
        <f t="shared" si="1"/>
        <v>2.9941380622375351</v>
      </c>
      <c r="P16" s="52">
        <f t="shared" si="8"/>
        <v>-9.3343486684814223E-3</v>
      </c>
    </row>
    <row r="17" spans="1:16" ht="20.100000000000001" customHeight="1" x14ac:dyDescent="0.25">
      <c r="A17" s="8" t="s">
        <v>191</v>
      </c>
      <c r="B17" s="19">
        <v>5609.63</v>
      </c>
      <c r="C17" s="140">
        <v>7997.1000000000022</v>
      </c>
      <c r="D17" s="247">
        <f t="shared" si="2"/>
        <v>7.635972113223974E-3</v>
      </c>
      <c r="E17" s="215">
        <f t="shared" si="3"/>
        <v>1.0501848667324587E-2</v>
      </c>
      <c r="F17" s="52">
        <f t="shared" si="4"/>
        <v>0.42560204505466531</v>
      </c>
      <c r="H17" s="19">
        <v>1748.222</v>
      </c>
      <c r="I17" s="140">
        <v>2530.7730000000001</v>
      </c>
      <c r="J17" s="247">
        <f t="shared" si="5"/>
        <v>1.837249604064135E-2</v>
      </c>
      <c r="K17" s="215">
        <f t="shared" si="6"/>
        <v>2.6599991082790726E-2</v>
      </c>
      <c r="L17" s="52">
        <f t="shared" si="7"/>
        <v>0.44762678881743861</v>
      </c>
      <c r="N17" s="27">
        <f t="shared" si="0"/>
        <v>3.1164657918614953</v>
      </c>
      <c r="O17" s="152">
        <f t="shared" si="1"/>
        <v>3.1646134223656071</v>
      </c>
      <c r="P17" s="52">
        <f t="shared" si="8"/>
        <v>1.5449433338831132E-2</v>
      </c>
    </row>
    <row r="18" spans="1:16" ht="20.100000000000001" customHeight="1" x14ac:dyDescent="0.25">
      <c r="A18" s="8" t="s">
        <v>178</v>
      </c>
      <c r="B18" s="19">
        <v>11901.739999999998</v>
      </c>
      <c r="C18" s="140">
        <v>14528.739999999998</v>
      </c>
      <c r="D18" s="247">
        <f t="shared" si="2"/>
        <v>1.6200953492269951E-2</v>
      </c>
      <c r="E18" s="215">
        <f t="shared" si="3"/>
        <v>1.9079244827112998E-2</v>
      </c>
      <c r="F18" s="52">
        <f t="shared" si="4"/>
        <v>0.22072402858741666</v>
      </c>
      <c r="H18" s="19">
        <v>2196.0499999999993</v>
      </c>
      <c r="I18" s="140">
        <v>2528.732</v>
      </c>
      <c r="J18" s="247">
        <f t="shared" si="5"/>
        <v>2.3078830909375594E-2</v>
      </c>
      <c r="K18" s="215">
        <f t="shared" si="6"/>
        <v>2.657853890916631E-2</v>
      </c>
      <c r="L18" s="52">
        <f t="shared" si="7"/>
        <v>0.15149108626852795</v>
      </c>
      <c r="N18" s="27">
        <f t="shared" si="0"/>
        <v>1.8451503729706744</v>
      </c>
      <c r="O18" s="152">
        <f t="shared" si="1"/>
        <v>1.7405033058613482</v>
      </c>
      <c r="P18" s="52">
        <f t="shared" si="8"/>
        <v>-5.6714655153468865E-2</v>
      </c>
    </row>
    <row r="19" spans="1:16" ht="20.100000000000001" customHeight="1" x14ac:dyDescent="0.25">
      <c r="A19" s="8" t="s">
        <v>182</v>
      </c>
      <c r="B19" s="19">
        <v>14058.54</v>
      </c>
      <c r="C19" s="140">
        <v>19200.730000000003</v>
      </c>
      <c r="D19" s="247">
        <f t="shared" si="2"/>
        <v>1.9136844924289798E-2</v>
      </c>
      <c r="E19" s="215">
        <f t="shared" si="3"/>
        <v>2.5214535364339475E-2</v>
      </c>
      <c r="F19" s="52">
        <f t="shared" si="4"/>
        <v>0.36576984523286216</v>
      </c>
      <c r="H19" s="19">
        <v>1881.2540000000004</v>
      </c>
      <c r="I19" s="140">
        <v>2512.855</v>
      </c>
      <c r="J19" s="247">
        <f t="shared" si="5"/>
        <v>1.9770562129089272E-2</v>
      </c>
      <c r="K19" s="215">
        <f t="shared" si="6"/>
        <v>2.6411661809394239E-2</v>
      </c>
      <c r="L19" s="52">
        <f t="shared" si="7"/>
        <v>0.33573403697746268</v>
      </c>
      <c r="N19" s="27">
        <f t="shared" si="0"/>
        <v>1.3381574473593987</v>
      </c>
      <c r="O19" s="152">
        <f t="shared" si="1"/>
        <v>1.308728886870447</v>
      </c>
      <c r="P19" s="52">
        <f t="shared" si="8"/>
        <v>-2.1991851965569086E-2</v>
      </c>
    </row>
    <row r="20" spans="1:16" ht="20.100000000000001" customHeight="1" x14ac:dyDescent="0.25">
      <c r="A20" s="8" t="s">
        <v>200</v>
      </c>
      <c r="B20" s="19">
        <v>14353.730000000001</v>
      </c>
      <c r="C20" s="140">
        <v>21196.73</v>
      </c>
      <c r="D20" s="247">
        <f t="shared" si="2"/>
        <v>1.9538665117083721E-2</v>
      </c>
      <c r="E20" s="215">
        <f t="shared" si="3"/>
        <v>2.7835696777849351E-2</v>
      </c>
      <c r="F20" s="52">
        <f t="shared" si="4"/>
        <v>0.47674019227058034</v>
      </c>
      <c r="H20" s="19">
        <v>1393.2060000000001</v>
      </c>
      <c r="I20" s="140">
        <v>1997.768</v>
      </c>
      <c r="J20" s="247">
        <f t="shared" si="5"/>
        <v>1.4641545363688235E-2</v>
      </c>
      <c r="K20" s="215">
        <f t="shared" si="6"/>
        <v>2.0997778538606449E-2</v>
      </c>
      <c r="L20" s="52">
        <f t="shared" si="7"/>
        <v>0.43393582858529167</v>
      </c>
      <c r="N20" s="27">
        <f t="shared" si="0"/>
        <v>0.97062296699185513</v>
      </c>
      <c r="O20" s="152">
        <f t="shared" si="1"/>
        <v>0.94248877067358972</v>
      </c>
      <c r="P20" s="52">
        <f t="shared" si="8"/>
        <v>-2.8985710492158073E-2</v>
      </c>
    </row>
    <row r="21" spans="1:16" ht="20.100000000000001" customHeight="1" x14ac:dyDescent="0.25">
      <c r="A21" s="8" t="s">
        <v>174</v>
      </c>
      <c r="B21" s="19">
        <v>9127.380000000001</v>
      </c>
      <c r="C21" s="140">
        <v>8564.16</v>
      </c>
      <c r="D21" s="247">
        <f t="shared" si="2"/>
        <v>1.2424423562124105E-2</v>
      </c>
      <c r="E21" s="215">
        <f t="shared" si="3"/>
        <v>1.1246515897357107E-2</v>
      </c>
      <c r="F21" s="52">
        <f t="shared" si="4"/>
        <v>-6.1706645280463955E-2</v>
      </c>
      <c r="H21" s="19">
        <v>2051.9990000000003</v>
      </c>
      <c r="I21" s="140">
        <v>1848.5269999999994</v>
      </c>
      <c r="J21" s="247">
        <f t="shared" si="5"/>
        <v>2.1564963433076585E-2</v>
      </c>
      <c r="K21" s="215">
        <f t="shared" si="6"/>
        <v>1.9429163230482493E-2</v>
      </c>
      <c r="L21" s="52">
        <f t="shared" si="7"/>
        <v>-9.9157943059426865E-2</v>
      </c>
      <c r="N21" s="27">
        <f t="shared" si="0"/>
        <v>2.2481796528686218</v>
      </c>
      <c r="O21" s="152">
        <f t="shared" si="1"/>
        <v>2.1584451948585723</v>
      </c>
      <c r="P21" s="52">
        <f t="shared" si="8"/>
        <v>-3.9914273708309064E-2</v>
      </c>
    </row>
    <row r="22" spans="1:16" ht="20.100000000000001" customHeight="1" x14ac:dyDescent="0.25">
      <c r="A22" s="8" t="s">
        <v>179</v>
      </c>
      <c r="B22" s="19">
        <v>12332.880000000001</v>
      </c>
      <c r="C22" s="140">
        <v>10181.009999999997</v>
      </c>
      <c r="D22" s="247">
        <f t="shared" si="2"/>
        <v>1.6787832309036011E-2</v>
      </c>
      <c r="E22" s="215">
        <f t="shared" si="3"/>
        <v>1.3369774830940996E-2</v>
      </c>
      <c r="F22" s="52">
        <f t="shared" si="4"/>
        <v>-0.17448235935158732</v>
      </c>
      <c r="H22" s="19">
        <v>2213.7639999999997</v>
      </c>
      <c r="I22" s="140">
        <v>1843.6620000000003</v>
      </c>
      <c r="J22" s="247">
        <f t="shared" si="5"/>
        <v>2.3264991702949826E-2</v>
      </c>
      <c r="K22" s="215">
        <f t="shared" si="6"/>
        <v>1.9378029068462529E-2</v>
      </c>
      <c r="L22" s="52">
        <f t="shared" si="7"/>
        <v>-0.16718222900001964</v>
      </c>
      <c r="N22" s="27">
        <f t="shared" si="0"/>
        <v>1.7950097625210004</v>
      </c>
      <c r="O22" s="152">
        <f t="shared" si="1"/>
        <v>1.8108832031399644</v>
      </c>
      <c r="P22" s="52">
        <f t="shared" si="8"/>
        <v>8.8430943109025564E-3</v>
      </c>
    </row>
    <row r="23" spans="1:16" ht="20.100000000000001" customHeight="1" x14ac:dyDescent="0.25">
      <c r="A23" s="8" t="s">
        <v>170</v>
      </c>
      <c r="B23" s="19">
        <v>7268.380000000001</v>
      </c>
      <c r="C23" s="140">
        <v>7431.2100000000028</v>
      </c>
      <c r="D23" s="247">
        <f t="shared" si="2"/>
        <v>9.8939051217843011E-3</v>
      </c>
      <c r="E23" s="215">
        <f t="shared" si="3"/>
        <v>9.7587178896236335E-3</v>
      </c>
      <c r="F23" s="52">
        <f t="shared" si="4"/>
        <v>2.2402516104001406E-2</v>
      </c>
      <c r="H23" s="19">
        <v>1596.1030000000003</v>
      </c>
      <c r="I23" s="140">
        <v>1775.8360000000002</v>
      </c>
      <c r="J23" s="247">
        <f t="shared" si="5"/>
        <v>1.6773839963091522E-2</v>
      </c>
      <c r="K23" s="215">
        <f t="shared" si="6"/>
        <v>1.8665135816013034E-2</v>
      </c>
      <c r="L23" s="52">
        <f t="shared" si="7"/>
        <v>0.11260739438494878</v>
      </c>
      <c r="N23" s="27">
        <f t="shared" si="0"/>
        <v>2.1959542566569166</v>
      </c>
      <c r="O23" s="152">
        <f t="shared" si="1"/>
        <v>2.3896996586020305</v>
      </c>
      <c r="P23" s="52">
        <f t="shared" si="8"/>
        <v>8.8228341440986402E-2</v>
      </c>
    </row>
    <row r="24" spans="1:16" ht="20.100000000000001" customHeight="1" x14ac:dyDescent="0.25">
      <c r="A24" s="8" t="s">
        <v>173</v>
      </c>
      <c r="B24" s="19">
        <v>17062.53</v>
      </c>
      <c r="C24" s="140">
        <v>10220.050000000001</v>
      </c>
      <c r="D24" s="247">
        <f t="shared" si="2"/>
        <v>2.3225953095132378E-2</v>
      </c>
      <c r="E24" s="215">
        <f t="shared" si="3"/>
        <v>1.3421042436944723E-2</v>
      </c>
      <c r="F24" s="52">
        <f t="shared" si="4"/>
        <v>-0.40102376376774124</v>
      </c>
      <c r="H24" s="19">
        <v>2535.6949999999993</v>
      </c>
      <c r="I24" s="140">
        <v>1614.425</v>
      </c>
      <c r="J24" s="247">
        <f t="shared" si="5"/>
        <v>2.6648243957445937E-2</v>
      </c>
      <c r="K24" s="215">
        <f t="shared" si="6"/>
        <v>1.6968606273195744E-2</v>
      </c>
      <c r="L24" s="52">
        <f t="shared" si="7"/>
        <v>-0.36332050976162339</v>
      </c>
      <c r="N24" s="27">
        <f t="shared" si="0"/>
        <v>1.48611899876513</v>
      </c>
      <c r="O24" s="152">
        <f t="shared" si="1"/>
        <v>1.579664483050474</v>
      </c>
      <c r="P24" s="52">
        <f t="shared" si="8"/>
        <v>6.2946160006752058E-2</v>
      </c>
    </row>
    <row r="25" spans="1:16" ht="20.100000000000001" customHeight="1" x14ac:dyDescent="0.25">
      <c r="A25" s="8" t="s">
        <v>172</v>
      </c>
      <c r="B25" s="19">
        <v>9499.1299999999974</v>
      </c>
      <c r="C25" s="140">
        <v>4047.7299999999991</v>
      </c>
      <c r="D25" s="247">
        <f t="shared" si="2"/>
        <v>1.2930459188910717E-2</v>
      </c>
      <c r="E25" s="215">
        <f t="shared" si="3"/>
        <v>5.3155078598729208E-3</v>
      </c>
      <c r="F25" s="52">
        <f t="shared" si="4"/>
        <v>-0.57388413465233123</v>
      </c>
      <c r="H25" s="19">
        <v>1995.788</v>
      </c>
      <c r="I25" s="140">
        <v>1026.8709999999999</v>
      </c>
      <c r="J25" s="247">
        <f t="shared" si="5"/>
        <v>2.0974228174659465E-2</v>
      </c>
      <c r="K25" s="215">
        <f t="shared" si="6"/>
        <v>1.0793049966621419E-2</v>
      </c>
      <c r="L25" s="52">
        <f t="shared" si="7"/>
        <v>-0.48548092282346628</v>
      </c>
      <c r="N25" s="27">
        <f t="shared" si="0"/>
        <v>2.1010218830566596</v>
      </c>
      <c r="O25" s="152">
        <f t="shared" si="1"/>
        <v>2.5369058706978977</v>
      </c>
      <c r="P25" s="52">
        <f t="shared" si="8"/>
        <v>0.20746284993809527</v>
      </c>
    </row>
    <row r="26" spans="1:16" ht="20.100000000000001" customHeight="1" x14ac:dyDescent="0.25">
      <c r="A26" s="8" t="s">
        <v>206</v>
      </c>
      <c r="B26" s="19">
        <v>17617.979999999996</v>
      </c>
      <c r="C26" s="140">
        <v>19964.810000000001</v>
      </c>
      <c r="D26" s="247">
        <f t="shared" si="2"/>
        <v>2.3982045869573872E-2</v>
      </c>
      <c r="E26" s="215">
        <f t="shared" si="3"/>
        <v>2.6217930661350811E-2</v>
      </c>
      <c r="F26" s="52">
        <f t="shared" si="4"/>
        <v>0.13320653105520644</v>
      </c>
      <c r="H26" s="19">
        <v>683.654</v>
      </c>
      <c r="I26" s="140">
        <v>943.21299999999985</v>
      </c>
      <c r="J26" s="247">
        <f t="shared" si="5"/>
        <v>7.1846884481310842E-3</v>
      </c>
      <c r="K26" s="215">
        <f t="shared" si="6"/>
        <v>9.913752592260263E-3</v>
      </c>
      <c r="L26" s="52">
        <f t="shared" si="7"/>
        <v>0.37966427461844715</v>
      </c>
      <c r="N26" s="27">
        <f t="shared" si="0"/>
        <v>0.38804335116738703</v>
      </c>
      <c r="O26" s="152">
        <f t="shared" si="1"/>
        <v>0.4724377542285651</v>
      </c>
      <c r="P26" s="52">
        <f t="shared" si="8"/>
        <v>0.21748704830861426</v>
      </c>
    </row>
    <row r="27" spans="1:16" ht="20.100000000000001" customHeight="1" x14ac:dyDescent="0.25">
      <c r="A27" s="8" t="s">
        <v>201</v>
      </c>
      <c r="B27" s="19">
        <v>2450.88</v>
      </c>
      <c r="C27" s="140">
        <v>3049.59</v>
      </c>
      <c r="D27" s="247">
        <f t="shared" si="2"/>
        <v>3.3362006643679483E-3</v>
      </c>
      <c r="E27" s="215">
        <f t="shared" si="3"/>
        <v>4.0047433041210416E-3</v>
      </c>
      <c r="F27" s="52">
        <f t="shared" si="4"/>
        <v>0.24428368585977281</v>
      </c>
      <c r="H27" s="19">
        <v>617.31899999999996</v>
      </c>
      <c r="I27" s="140">
        <v>748.39400000000001</v>
      </c>
      <c r="J27" s="247">
        <f t="shared" si="5"/>
        <v>6.4875575775345902E-3</v>
      </c>
      <c r="K27" s="215">
        <f t="shared" si="6"/>
        <v>7.8660842858739519E-3</v>
      </c>
      <c r="L27" s="52">
        <f t="shared" si="7"/>
        <v>0.2123294439341735</v>
      </c>
      <c r="N27" s="27">
        <f t="shared" si="0"/>
        <v>2.5187646886016446</v>
      </c>
      <c r="O27" s="152">
        <f t="shared" si="1"/>
        <v>2.4540807124892199</v>
      </c>
      <c r="P27" s="52">
        <f t="shared" si="8"/>
        <v>-2.5680833308940679E-2</v>
      </c>
    </row>
    <row r="28" spans="1:16" ht="20.100000000000001" customHeight="1" x14ac:dyDescent="0.25">
      <c r="A28" s="8" t="s">
        <v>187</v>
      </c>
      <c r="B28" s="19">
        <v>2582.9699999999998</v>
      </c>
      <c r="C28" s="140">
        <v>4115.92</v>
      </c>
      <c r="D28" s="247">
        <f t="shared" si="2"/>
        <v>3.516004957420387E-3</v>
      </c>
      <c r="E28" s="215">
        <f t="shared" si="3"/>
        <v>5.4050554534537032E-3</v>
      </c>
      <c r="F28" s="52">
        <f t="shared" ref="F28:F29" si="9">(C28-B28)/B28</f>
        <v>0.59348347057844275</v>
      </c>
      <c r="H28" s="19">
        <v>435.93700000000001</v>
      </c>
      <c r="I28" s="140">
        <v>585.09499999999991</v>
      </c>
      <c r="J28" s="247">
        <f t="shared" si="5"/>
        <v>4.5813694178823217E-3</v>
      </c>
      <c r="K28" s="215">
        <f t="shared" si="6"/>
        <v>6.149710694157649E-3</v>
      </c>
      <c r="L28" s="52">
        <f t="shared" ref="L28" si="10">(I28-H28)/H28</f>
        <v>0.34215494440710448</v>
      </c>
      <c r="N28" s="27">
        <f t="shared" si="0"/>
        <v>1.6877354363387884</v>
      </c>
      <c r="O28" s="152">
        <f t="shared" si="1"/>
        <v>1.4215412350094268</v>
      </c>
      <c r="P28" s="52">
        <f t="shared" ref="P28" si="11">(O28-N28)/N28</f>
        <v>-0.15772270676902883</v>
      </c>
    </row>
    <row r="29" spans="1:16" ht="20.100000000000001" customHeight="1" x14ac:dyDescent="0.25">
      <c r="A29" s="8" t="s">
        <v>208</v>
      </c>
      <c r="B29" s="19">
        <v>4764.12</v>
      </c>
      <c r="C29" s="140">
        <v>2763.38</v>
      </c>
      <c r="D29" s="247">
        <f t="shared" si="2"/>
        <v>6.4850422334543625E-3</v>
      </c>
      <c r="E29" s="215">
        <f t="shared" si="3"/>
        <v>3.628890294020509E-3</v>
      </c>
      <c r="F29" s="52">
        <f t="shared" si="9"/>
        <v>-0.41996003459190778</v>
      </c>
      <c r="H29" s="19">
        <v>833.61800000000028</v>
      </c>
      <c r="I29" s="140">
        <v>581.33699999999999</v>
      </c>
      <c r="J29" s="247">
        <f t="shared" si="5"/>
        <v>8.7606970993428547E-3</v>
      </c>
      <c r="K29" s="215">
        <f t="shared" si="6"/>
        <v>6.1102117875037826E-3</v>
      </c>
      <c r="L29" s="52">
        <f t="shared" ref="L29:L32" si="12">(I29-H29)/H29</f>
        <v>-0.30263382028699021</v>
      </c>
      <c r="N29" s="27">
        <f t="shared" ref="N29:N30" si="13">(H29/B29)*10</f>
        <v>1.7497838005759727</v>
      </c>
      <c r="O29" s="152">
        <f t="shared" ref="O29:O30" si="14">(I29/C29)*10</f>
        <v>2.1037171869232605</v>
      </c>
      <c r="P29" s="52">
        <f t="shared" ref="P29:P30" si="15">(O29-N29)/N29</f>
        <v>0.20227263861443009</v>
      </c>
    </row>
    <row r="30" spans="1:16" ht="20.100000000000001" customHeight="1" x14ac:dyDescent="0.25">
      <c r="A30" s="8" t="s">
        <v>176</v>
      </c>
      <c r="B30" s="19">
        <v>4768.28</v>
      </c>
      <c r="C30" s="140">
        <v>2333.0200000000004</v>
      </c>
      <c r="D30" s="247">
        <f t="shared" si="2"/>
        <v>6.4907049320621158E-3</v>
      </c>
      <c r="E30" s="215">
        <f t="shared" si="3"/>
        <v>3.0637384774282687E-3</v>
      </c>
      <c r="F30" s="52">
        <f t="shared" si="4"/>
        <v>-0.51072084693012987</v>
      </c>
      <c r="H30" s="19">
        <v>1385.0719999999997</v>
      </c>
      <c r="I30" s="140">
        <v>538.98099999999999</v>
      </c>
      <c r="J30" s="247">
        <f t="shared" si="5"/>
        <v>1.4556063152164421E-2</v>
      </c>
      <c r="K30" s="215">
        <f t="shared" si="6"/>
        <v>5.6650240040468369E-3</v>
      </c>
      <c r="L30" s="52">
        <f t="shared" si="12"/>
        <v>-0.61086427275982758</v>
      </c>
      <c r="N30" s="27">
        <f t="shared" si="13"/>
        <v>2.9047623042271002</v>
      </c>
      <c r="O30" s="152">
        <f t="shared" si="14"/>
        <v>2.3102288021534316</v>
      </c>
      <c r="P30" s="52">
        <f t="shared" si="15"/>
        <v>-0.20467543977986943</v>
      </c>
    </row>
    <row r="31" spans="1:16" ht="20.100000000000001" customHeight="1" x14ac:dyDescent="0.25">
      <c r="A31" s="8" t="s">
        <v>183</v>
      </c>
      <c r="B31" s="19">
        <v>1795.0199999999998</v>
      </c>
      <c r="C31" s="140">
        <v>2881.91</v>
      </c>
      <c r="D31" s="247">
        <f t="shared" si="2"/>
        <v>2.4434272247330566E-3</v>
      </c>
      <c r="E31" s="215">
        <f t="shared" si="3"/>
        <v>3.7845447340722756E-3</v>
      </c>
      <c r="F31" s="52">
        <f t="shared" si="4"/>
        <v>0.60550300275205859</v>
      </c>
      <c r="H31" s="19">
        <v>365.67299999999989</v>
      </c>
      <c r="I31" s="140">
        <v>525.07900000000006</v>
      </c>
      <c r="J31" s="247">
        <f t="shared" si="5"/>
        <v>3.8429477175492828E-3</v>
      </c>
      <c r="K31" s="215">
        <f t="shared" si="6"/>
        <v>5.5189053770372419E-3</v>
      </c>
      <c r="L31" s="52">
        <f t="shared" si="12"/>
        <v>0.43592499309492422</v>
      </c>
      <c r="N31" s="27">
        <f t="shared" ref="N31:N32" si="16">(H31/B31)*10</f>
        <v>2.037152789383962</v>
      </c>
      <c r="O31" s="152">
        <f t="shared" ref="O31:O32" si="17">(I31/C31)*10</f>
        <v>1.8219826434552089</v>
      </c>
      <c r="P31" s="52">
        <f t="shared" ref="P31:P32" si="18">(O31-N31)/N31</f>
        <v>-0.10562297882125028</v>
      </c>
    </row>
    <row r="32" spans="1:16" ht="20.100000000000001" customHeight="1" thickBot="1" x14ac:dyDescent="0.3">
      <c r="A32" s="8" t="s">
        <v>17</v>
      </c>
      <c r="B32" s="19">
        <f>B33-SUM(B7:B31)</f>
        <v>40828.779999999795</v>
      </c>
      <c r="C32" s="140">
        <f>C33-SUM(C7:C31)</f>
        <v>36890.279999999795</v>
      </c>
      <c r="D32" s="247">
        <f t="shared" si="2"/>
        <v>5.5577181649583869E-2</v>
      </c>
      <c r="E32" s="215">
        <f t="shared" si="3"/>
        <v>4.8444578391570521E-2</v>
      </c>
      <c r="F32" s="52">
        <f t="shared" si="4"/>
        <v>-9.6463817924513542E-2</v>
      </c>
      <c r="H32" s="19">
        <f>H33-SUM(H7:H31)</f>
        <v>9018.3930000000546</v>
      </c>
      <c r="I32" s="140">
        <f>I33-SUM(I7:I31)</f>
        <v>8107.9180000000633</v>
      </c>
      <c r="J32" s="247">
        <f t="shared" si="5"/>
        <v>9.4776515617266383E-2</v>
      </c>
      <c r="K32" s="215">
        <f t="shared" si="6"/>
        <v>8.521923795615019E-2</v>
      </c>
      <c r="L32" s="52">
        <f t="shared" si="12"/>
        <v>-0.10095756527798087</v>
      </c>
      <c r="N32" s="27">
        <f t="shared" si="16"/>
        <v>2.2088323481622769</v>
      </c>
      <c r="O32" s="152">
        <f t="shared" si="17"/>
        <v>2.1978466956607834</v>
      </c>
      <c r="P32" s="52">
        <f t="shared" si="18"/>
        <v>-4.9735112357592289E-3</v>
      </c>
    </row>
    <row r="33" spans="1:16" ht="26.25" customHeight="1" thickBot="1" x14ac:dyDescent="0.3">
      <c r="A33" s="12" t="s">
        <v>18</v>
      </c>
      <c r="B33" s="17">
        <v>734632.06999999972</v>
      </c>
      <c r="C33" s="145">
        <v>761494.49999999988</v>
      </c>
      <c r="D33" s="243">
        <f>SUM(D7:D32)</f>
        <v>1.0000000000000002</v>
      </c>
      <c r="E33" s="244">
        <f>SUM(E7:E32)</f>
        <v>1</v>
      </c>
      <c r="F33" s="57">
        <f t="shared" si="4"/>
        <v>3.6565828115835156E-2</v>
      </c>
      <c r="G33" s="1"/>
      <c r="H33" s="17">
        <v>95154.300000000047</v>
      </c>
      <c r="I33" s="145">
        <v>95141.874000000054</v>
      </c>
      <c r="J33" s="243">
        <f>SUM(J7:J32)</f>
        <v>1</v>
      </c>
      <c r="K33" s="244">
        <f>SUM(K7:K32)</f>
        <v>1.0000000000000002</v>
      </c>
      <c r="L33" s="57">
        <f t="shared" si="7"/>
        <v>-1.3058789776176374E-4</v>
      </c>
      <c r="N33" s="29">
        <f t="shared" si="0"/>
        <v>1.2952647166628606</v>
      </c>
      <c r="O33" s="146">
        <f t="shared" si="1"/>
        <v>1.2494098644179317</v>
      </c>
      <c r="P33" s="57">
        <f t="shared" si="8"/>
        <v>-3.5401915650933535E-2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jan-jul</v>
      </c>
      <c r="C37" s="370"/>
      <c r="D37" s="368" t="str">
        <f>B5</f>
        <v>jan-jul</v>
      </c>
      <c r="E37" s="370"/>
      <c r="F37" s="131" t="str">
        <f>F5</f>
        <v>2025/2024</v>
      </c>
      <c r="H37" s="371" t="str">
        <f>B5</f>
        <v>jan-jul</v>
      </c>
      <c r="I37" s="370"/>
      <c r="J37" s="368" t="str">
        <f>B5</f>
        <v>jan-jul</v>
      </c>
      <c r="K37" s="369"/>
      <c r="L37" s="131" t="str">
        <f>L5</f>
        <v>2025/2024</v>
      </c>
      <c r="N37" s="371" t="str">
        <f>B5</f>
        <v>jan-jul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175</v>
      </c>
      <c r="B39" s="39">
        <v>115201.83</v>
      </c>
      <c r="C39" s="147">
        <v>138491.56</v>
      </c>
      <c r="D39" s="247">
        <f t="shared" ref="D39:D61" si="19">B39/$B$62</f>
        <v>0.37039896318231696</v>
      </c>
      <c r="E39" s="246">
        <f t="shared" ref="E39:E61" si="20">C39/$C$62</f>
        <v>0.42516350144616599</v>
      </c>
      <c r="F39" s="52">
        <f>(C39-B39)/B39</f>
        <v>0.20216458367024201</v>
      </c>
      <c r="H39" s="39">
        <v>6501.2369999999992</v>
      </c>
      <c r="I39" s="147">
        <v>9043.9790000000012</v>
      </c>
      <c r="J39" s="247">
        <f t="shared" ref="J39:J61" si="21">H39/$H$62</f>
        <v>0.1696442040199749</v>
      </c>
      <c r="K39" s="246">
        <f t="shared" ref="K39:K61" si="22">I39/$I$62</f>
        <v>0.22907506850991638</v>
      </c>
      <c r="L39" s="52">
        <f>(I39-H39)/H39</f>
        <v>0.39111664441705513</v>
      </c>
      <c r="N39" s="27">
        <f t="shared" ref="N39:N62" si="23">(H39/B39)*10</f>
        <v>0.56433452489426594</v>
      </c>
      <c r="O39" s="151">
        <f t="shared" ref="O39:O62" si="24">(I39/C39)*10</f>
        <v>0.65303466868305915</v>
      </c>
      <c r="P39" s="61">
        <f t="shared" si="8"/>
        <v>0.15717653249269503</v>
      </c>
    </row>
    <row r="40" spans="1:16" ht="20.100000000000001" customHeight="1" x14ac:dyDescent="0.25">
      <c r="A40" s="38" t="s">
        <v>165</v>
      </c>
      <c r="B40" s="19">
        <v>53461.62999999999</v>
      </c>
      <c r="C40" s="140">
        <v>54311.09</v>
      </c>
      <c r="D40" s="247">
        <f t="shared" si="19"/>
        <v>0.17189077918325299</v>
      </c>
      <c r="E40" s="215">
        <f t="shared" si="20"/>
        <v>0.16673285499677995</v>
      </c>
      <c r="F40" s="52">
        <f t="shared" ref="F40:F62" si="25">(C40-B40)/B40</f>
        <v>1.5889152650227958E-2</v>
      </c>
      <c r="H40" s="19">
        <v>8102.7729999999992</v>
      </c>
      <c r="I40" s="140">
        <v>8203.6920000000009</v>
      </c>
      <c r="J40" s="247">
        <f t="shared" si="21"/>
        <v>0.21143491245428278</v>
      </c>
      <c r="K40" s="215">
        <f t="shared" si="22"/>
        <v>0.20779142752700475</v>
      </c>
      <c r="L40" s="52">
        <f t="shared" ref="L40:L62" si="26">(I40-H40)/H40</f>
        <v>1.2454871930881156E-2</v>
      </c>
      <c r="N40" s="27">
        <f t="shared" si="23"/>
        <v>1.5156240092193225</v>
      </c>
      <c r="O40" s="152">
        <f t="shared" si="24"/>
        <v>1.5105003416429317</v>
      </c>
      <c r="P40" s="52">
        <f t="shared" si="8"/>
        <v>-3.380566384026837E-3</v>
      </c>
    </row>
    <row r="41" spans="1:16" ht="20.100000000000001" customHeight="1" x14ac:dyDescent="0.25">
      <c r="A41" s="38" t="s">
        <v>171</v>
      </c>
      <c r="B41" s="19">
        <v>44394.070000000007</v>
      </c>
      <c r="C41" s="140">
        <v>40760.370000000017</v>
      </c>
      <c r="D41" s="247">
        <f t="shared" si="19"/>
        <v>0.14273659975230607</v>
      </c>
      <c r="E41" s="215">
        <f t="shared" si="20"/>
        <v>0.12513269133109098</v>
      </c>
      <c r="F41" s="52">
        <f t="shared" si="25"/>
        <v>-8.1851021994603992E-2</v>
      </c>
      <c r="H41" s="19">
        <v>3952.1060000000002</v>
      </c>
      <c r="I41" s="140">
        <v>3562.6400000000017</v>
      </c>
      <c r="J41" s="247">
        <f t="shared" si="21"/>
        <v>0.10312681672312007</v>
      </c>
      <c r="K41" s="215">
        <f t="shared" si="22"/>
        <v>9.0238157571591968E-2</v>
      </c>
      <c r="L41" s="52">
        <f t="shared" si="26"/>
        <v>-9.8546445869619512E-2</v>
      </c>
      <c r="N41" s="27">
        <f t="shared" si="23"/>
        <v>0.8902328621818183</v>
      </c>
      <c r="O41" s="152">
        <f t="shared" si="24"/>
        <v>0.8740450589629094</v>
      </c>
      <c r="P41" s="52">
        <f t="shared" si="8"/>
        <v>-1.8183785284262791E-2</v>
      </c>
    </row>
    <row r="42" spans="1:16" ht="20.100000000000001" customHeight="1" x14ac:dyDescent="0.25">
      <c r="A42" s="38" t="s">
        <v>184</v>
      </c>
      <c r="B42" s="19">
        <v>11772.849999999997</v>
      </c>
      <c r="C42" s="140">
        <v>9960.869999999999</v>
      </c>
      <c r="D42" s="247">
        <f t="shared" si="19"/>
        <v>3.7852275729482243E-2</v>
      </c>
      <c r="E42" s="215">
        <f t="shared" si="20"/>
        <v>3.0579469006270642E-2</v>
      </c>
      <c r="F42" s="52">
        <f t="shared" si="25"/>
        <v>-0.15391175458788639</v>
      </c>
      <c r="H42" s="19">
        <v>3558.1669999999999</v>
      </c>
      <c r="I42" s="140">
        <v>2982.4219999999996</v>
      </c>
      <c r="J42" s="247">
        <f t="shared" si="21"/>
        <v>9.2847316362277221E-2</v>
      </c>
      <c r="K42" s="215">
        <f t="shared" si="22"/>
        <v>7.554180786747533E-2</v>
      </c>
      <c r="L42" s="52">
        <f t="shared" si="26"/>
        <v>-0.16180943727486663</v>
      </c>
      <c r="N42" s="27">
        <f t="shared" si="23"/>
        <v>3.0223497284005156</v>
      </c>
      <c r="O42" s="152">
        <f t="shared" si="24"/>
        <v>2.9941380622375351</v>
      </c>
      <c r="P42" s="52">
        <f t="shared" si="8"/>
        <v>-9.3343486684814223E-3</v>
      </c>
    </row>
    <row r="43" spans="1:16" ht="20.100000000000001" customHeight="1" x14ac:dyDescent="0.25">
      <c r="A43" s="38" t="s">
        <v>191</v>
      </c>
      <c r="B43" s="19">
        <v>5609.63</v>
      </c>
      <c r="C43" s="140">
        <v>7997.1000000000022</v>
      </c>
      <c r="D43" s="247">
        <f t="shared" si="19"/>
        <v>1.8036181680763409E-2</v>
      </c>
      <c r="E43" s="215">
        <f t="shared" si="20"/>
        <v>2.4550774338993185E-2</v>
      </c>
      <c r="F43" s="52">
        <f t="shared" si="25"/>
        <v>0.42560204505466531</v>
      </c>
      <c r="H43" s="19">
        <v>1748.222</v>
      </c>
      <c r="I43" s="140">
        <v>2530.7730000000001</v>
      </c>
      <c r="J43" s="247">
        <f t="shared" si="21"/>
        <v>4.5618353805623235E-2</v>
      </c>
      <c r="K43" s="215">
        <f t="shared" si="22"/>
        <v>6.4101984133095244E-2</v>
      </c>
      <c r="L43" s="52">
        <f t="shared" si="26"/>
        <v>0.44762678881743861</v>
      </c>
      <c r="N43" s="27">
        <f t="shared" si="23"/>
        <v>3.1164657918614953</v>
      </c>
      <c r="O43" s="152">
        <f t="shared" si="24"/>
        <v>3.1646134223656071</v>
      </c>
      <c r="P43" s="52">
        <f t="shared" si="8"/>
        <v>1.5449433338831132E-2</v>
      </c>
    </row>
    <row r="44" spans="1:16" ht="20.100000000000001" customHeight="1" x14ac:dyDescent="0.25">
      <c r="A44" s="38" t="s">
        <v>178</v>
      </c>
      <c r="B44" s="19">
        <v>11901.739999999998</v>
      </c>
      <c r="C44" s="140">
        <v>14528.739999999998</v>
      </c>
      <c r="D44" s="247">
        <f t="shared" si="19"/>
        <v>3.8266685139164092E-2</v>
      </c>
      <c r="E44" s="215">
        <f t="shared" si="20"/>
        <v>4.4602645605269872E-2</v>
      </c>
      <c r="F44" s="52">
        <f t="shared" si="25"/>
        <v>0.22072402858741666</v>
      </c>
      <c r="H44" s="19">
        <v>2196.0499999999993</v>
      </c>
      <c r="I44" s="140">
        <v>2528.732</v>
      </c>
      <c r="J44" s="247">
        <f t="shared" si="21"/>
        <v>5.7304041405976398E-2</v>
      </c>
      <c r="K44" s="215">
        <f t="shared" si="22"/>
        <v>6.4050287616016999E-2</v>
      </c>
      <c r="L44" s="52">
        <f t="shared" si="26"/>
        <v>0.15149108626852795</v>
      </c>
      <c r="N44" s="27">
        <f t="shared" si="23"/>
        <v>1.8451503729706744</v>
      </c>
      <c r="O44" s="152">
        <f t="shared" si="24"/>
        <v>1.7405033058613482</v>
      </c>
      <c r="P44" s="52">
        <f t="shared" si="8"/>
        <v>-5.6714655153468865E-2</v>
      </c>
    </row>
    <row r="45" spans="1:16" ht="20.100000000000001" customHeight="1" x14ac:dyDescent="0.25">
      <c r="A45" s="38" t="s">
        <v>182</v>
      </c>
      <c r="B45" s="19">
        <v>14058.54</v>
      </c>
      <c r="C45" s="140">
        <v>19200.730000000003</v>
      </c>
      <c r="D45" s="247">
        <f t="shared" si="19"/>
        <v>4.5201266680026962E-2</v>
      </c>
      <c r="E45" s="215">
        <f t="shared" si="20"/>
        <v>5.8945466403313267E-2</v>
      </c>
      <c r="F45" s="52">
        <f t="shared" si="25"/>
        <v>0.36576984523286216</v>
      </c>
      <c r="H45" s="19">
        <v>1881.2540000000004</v>
      </c>
      <c r="I45" s="140">
        <v>2512.855</v>
      </c>
      <c r="J45" s="247">
        <f t="shared" si="21"/>
        <v>4.9089709756680762E-2</v>
      </c>
      <c r="K45" s="215">
        <f t="shared" si="22"/>
        <v>6.3648138864595527E-2</v>
      </c>
      <c r="L45" s="52">
        <f t="shared" si="26"/>
        <v>0.33573403697746268</v>
      </c>
      <c r="N45" s="27">
        <f t="shared" si="23"/>
        <v>1.3381574473593987</v>
      </c>
      <c r="O45" s="152">
        <f t="shared" si="24"/>
        <v>1.308728886870447</v>
      </c>
      <c r="P45" s="52">
        <f t="shared" si="8"/>
        <v>-2.1991851965569086E-2</v>
      </c>
    </row>
    <row r="46" spans="1:16" ht="20.100000000000001" customHeight="1" x14ac:dyDescent="0.25">
      <c r="A46" s="38" t="s">
        <v>174</v>
      </c>
      <c r="B46" s="19">
        <v>9127.380000000001</v>
      </c>
      <c r="C46" s="140">
        <v>8564.16</v>
      </c>
      <c r="D46" s="247">
        <f t="shared" si="19"/>
        <v>2.9346513753913603E-2</v>
      </c>
      <c r="E46" s="215">
        <f t="shared" si="20"/>
        <v>2.6291625659680611E-2</v>
      </c>
      <c r="F46" s="52">
        <f t="shared" si="25"/>
        <v>-6.1706645280463955E-2</v>
      </c>
      <c r="H46" s="19">
        <v>2051.9990000000003</v>
      </c>
      <c r="I46" s="140">
        <v>1848.5269999999994</v>
      </c>
      <c r="J46" s="247">
        <f t="shared" si="21"/>
        <v>5.3545154099871234E-2</v>
      </c>
      <c r="K46" s="215">
        <f t="shared" si="22"/>
        <v>4.6821365813369313E-2</v>
      </c>
      <c r="L46" s="52">
        <f t="shared" si="26"/>
        <v>-9.9157943059426865E-2</v>
      </c>
      <c r="N46" s="27">
        <f t="shared" si="23"/>
        <v>2.2481796528686218</v>
      </c>
      <c r="O46" s="152">
        <f t="shared" si="24"/>
        <v>2.1584451948585723</v>
      </c>
      <c r="P46" s="52">
        <f t="shared" si="8"/>
        <v>-3.9914273708309064E-2</v>
      </c>
    </row>
    <row r="47" spans="1:16" ht="20.100000000000001" customHeight="1" x14ac:dyDescent="0.25">
      <c r="A47" s="38" t="s">
        <v>179</v>
      </c>
      <c r="B47" s="19">
        <v>12332.880000000001</v>
      </c>
      <c r="C47" s="140">
        <v>10181.009999999997</v>
      </c>
      <c r="D47" s="247">
        <f t="shared" si="19"/>
        <v>3.9652894099442115E-2</v>
      </c>
      <c r="E47" s="215">
        <f t="shared" si="20"/>
        <v>3.1255289924226638E-2</v>
      </c>
      <c r="F47" s="52">
        <f t="shared" si="25"/>
        <v>-0.17448235935158732</v>
      </c>
      <c r="H47" s="19">
        <v>2213.7639999999997</v>
      </c>
      <c r="I47" s="140">
        <v>1843.6620000000003</v>
      </c>
      <c r="J47" s="247">
        <f t="shared" si="21"/>
        <v>5.7766273044356893E-2</v>
      </c>
      <c r="K47" s="215">
        <f t="shared" si="22"/>
        <v>4.6698140161441047E-2</v>
      </c>
      <c r="L47" s="52">
        <f t="shared" si="26"/>
        <v>-0.16718222900001964</v>
      </c>
      <c r="N47" s="27">
        <f t="shared" si="23"/>
        <v>1.7950097625210004</v>
      </c>
      <c r="O47" s="152">
        <f t="shared" si="24"/>
        <v>1.8108832031399644</v>
      </c>
      <c r="P47" s="52">
        <f t="shared" si="8"/>
        <v>8.8430943109025564E-3</v>
      </c>
    </row>
    <row r="48" spans="1:16" ht="20.100000000000001" customHeight="1" x14ac:dyDescent="0.25">
      <c r="A48" s="38" t="s">
        <v>173</v>
      </c>
      <c r="B48" s="19">
        <v>17062.53</v>
      </c>
      <c r="C48" s="140">
        <v>10220.050000000001</v>
      </c>
      <c r="D48" s="247">
        <f t="shared" si="19"/>
        <v>5.4859748506314338E-2</v>
      </c>
      <c r="E48" s="215">
        <f t="shared" si="20"/>
        <v>3.1375141149069946E-2</v>
      </c>
      <c r="F48" s="52">
        <f t="shared" si="25"/>
        <v>-0.40102376376774124</v>
      </c>
      <c r="H48" s="19">
        <v>2535.6949999999993</v>
      </c>
      <c r="I48" s="140">
        <v>1614.425</v>
      </c>
      <c r="J48" s="247">
        <f t="shared" si="21"/>
        <v>6.6166786399639049E-2</v>
      </c>
      <c r="K48" s="215">
        <f t="shared" si="22"/>
        <v>4.0891793034804891E-2</v>
      </c>
      <c r="L48" s="52">
        <f t="shared" si="26"/>
        <v>-0.36332050976162339</v>
      </c>
      <c r="N48" s="27">
        <f t="shared" si="23"/>
        <v>1.48611899876513</v>
      </c>
      <c r="O48" s="152">
        <f t="shared" si="24"/>
        <v>1.579664483050474</v>
      </c>
      <c r="P48" s="52">
        <f t="shared" si="8"/>
        <v>6.2946160006752058E-2</v>
      </c>
    </row>
    <row r="49" spans="1:16" ht="20.100000000000001" customHeight="1" x14ac:dyDescent="0.25">
      <c r="A49" s="38" t="s">
        <v>172</v>
      </c>
      <c r="B49" s="19">
        <v>9499.1299999999974</v>
      </c>
      <c r="C49" s="140">
        <v>4047.7299999999991</v>
      </c>
      <c r="D49" s="247">
        <f t="shared" si="19"/>
        <v>3.0541770934837072E-2</v>
      </c>
      <c r="E49" s="215">
        <f t="shared" si="20"/>
        <v>1.2426367785218747E-2</v>
      </c>
      <c r="F49" s="52">
        <f>(C49-B49)/B49</f>
        <v>-0.57388413465233123</v>
      </c>
      <c r="H49" s="19">
        <v>1995.788</v>
      </c>
      <c r="I49" s="140">
        <v>1026.8709999999999</v>
      </c>
      <c r="J49" s="247">
        <f t="shared" si="21"/>
        <v>5.2078376261720301E-2</v>
      </c>
      <c r="K49" s="215">
        <f t="shared" si="22"/>
        <v>2.6009629685766218E-2</v>
      </c>
      <c r="L49" s="52">
        <f t="shared" si="26"/>
        <v>-0.48548092282346628</v>
      </c>
      <c r="N49" s="27">
        <f t="shared" si="23"/>
        <v>2.1010218830566596</v>
      </c>
      <c r="O49" s="152">
        <f t="shared" si="24"/>
        <v>2.5369058706978977</v>
      </c>
      <c r="P49" s="52">
        <f t="shared" si="8"/>
        <v>0.20746284993809527</v>
      </c>
    </row>
    <row r="50" spans="1:16" ht="20.100000000000001" customHeight="1" x14ac:dyDescent="0.25">
      <c r="A50" s="38" t="s">
        <v>183</v>
      </c>
      <c r="B50" s="19">
        <v>1795.0199999999998</v>
      </c>
      <c r="C50" s="140">
        <v>2881.91</v>
      </c>
      <c r="D50" s="247">
        <f t="shared" si="19"/>
        <v>5.7713800804338137E-3</v>
      </c>
      <c r="E50" s="215">
        <f t="shared" si="20"/>
        <v>8.8473474228517625E-3</v>
      </c>
      <c r="F50" s="52">
        <f t="shared" ref="F50:F53" si="27">(C50-B50)/B50</f>
        <v>0.60550300275205859</v>
      </c>
      <c r="H50" s="19">
        <v>365.67299999999989</v>
      </c>
      <c r="I50" s="140">
        <v>525.07900000000006</v>
      </c>
      <c r="J50" s="247">
        <f t="shared" si="21"/>
        <v>9.5419233319130291E-3</v>
      </c>
      <c r="K50" s="215">
        <f t="shared" si="22"/>
        <v>1.3299733214563897E-2</v>
      </c>
      <c r="L50" s="52">
        <f t="shared" si="26"/>
        <v>0.43592499309492422</v>
      </c>
      <c r="N50" s="27">
        <f t="shared" ref="N50" si="28">(H50/B50)*10</f>
        <v>2.037152789383962</v>
      </c>
      <c r="O50" s="152">
        <f t="shared" ref="O50" si="29">(I50/C50)*10</f>
        <v>1.8219826434552089</v>
      </c>
      <c r="P50" s="52">
        <f t="shared" ref="P50" si="30">(O50-N50)/N50</f>
        <v>-0.10562297882125028</v>
      </c>
    </row>
    <row r="51" spans="1:16" ht="20.100000000000001" customHeight="1" x14ac:dyDescent="0.25">
      <c r="A51" s="38" t="s">
        <v>188</v>
      </c>
      <c r="B51" s="19">
        <v>1307.69</v>
      </c>
      <c r="C51" s="140">
        <v>1101.4399999999996</v>
      </c>
      <c r="D51" s="247">
        <f t="shared" si="19"/>
        <v>4.2045080374494403E-3</v>
      </c>
      <c r="E51" s="215">
        <f t="shared" si="20"/>
        <v>3.3813763599230516E-3</v>
      </c>
      <c r="F51" s="52">
        <f t="shared" si="27"/>
        <v>-0.15772086656623546</v>
      </c>
      <c r="H51" s="19">
        <v>365.96699999999998</v>
      </c>
      <c r="I51" s="140">
        <v>326.517</v>
      </c>
      <c r="J51" s="247">
        <f t="shared" si="21"/>
        <v>9.5495950097770864E-3</v>
      </c>
      <c r="K51" s="215">
        <f t="shared" si="22"/>
        <v>8.2703535849267627E-3</v>
      </c>
      <c r="L51" s="52">
        <f t="shared" si="26"/>
        <v>-0.10779660461189121</v>
      </c>
      <c r="N51" s="27">
        <f t="shared" ref="N51:N52" si="31">(H51/B51)*10</f>
        <v>2.7985761151343209</v>
      </c>
      <c r="O51" s="152">
        <f t="shared" ref="O51:O52" si="32">(I51/C51)*10</f>
        <v>2.9644556217315525</v>
      </c>
      <c r="P51" s="52">
        <f t="shared" ref="P51:P52" si="33">(O51-N51)/N51</f>
        <v>5.9272822954565249E-2</v>
      </c>
    </row>
    <row r="52" spans="1:16" ht="20.100000000000001" customHeight="1" x14ac:dyDescent="0.25">
      <c r="A52" s="38" t="s">
        <v>193</v>
      </c>
      <c r="B52" s="19">
        <v>1108.8200000000002</v>
      </c>
      <c r="C52" s="140">
        <v>1127.3900000000001</v>
      </c>
      <c r="D52" s="247">
        <f t="shared" si="19"/>
        <v>3.5650976929430438E-3</v>
      </c>
      <c r="E52" s="215">
        <f t="shared" si="20"/>
        <v>3.4610418129118708E-3</v>
      </c>
      <c r="F52" s="52">
        <f t="shared" si="27"/>
        <v>1.6747533413899399E-2</v>
      </c>
      <c r="H52" s="19">
        <v>259.85200000000003</v>
      </c>
      <c r="I52" s="140">
        <v>289.98099999999999</v>
      </c>
      <c r="J52" s="247">
        <f t="shared" si="21"/>
        <v>6.7806150895588831E-3</v>
      </c>
      <c r="K52" s="215">
        <f t="shared" si="22"/>
        <v>7.3449327382973852E-3</v>
      </c>
      <c r="L52" s="52">
        <f t="shared" si="26"/>
        <v>0.11594676969967505</v>
      </c>
      <c r="N52" s="27">
        <f t="shared" si="31"/>
        <v>2.3435002976136792</v>
      </c>
      <c r="O52" s="152">
        <f t="shared" si="32"/>
        <v>2.5721445107726693</v>
      </c>
      <c r="P52" s="52">
        <f t="shared" si="33"/>
        <v>9.7565258853097692E-2</v>
      </c>
    </row>
    <row r="53" spans="1:16" ht="20.100000000000001" customHeight="1" x14ac:dyDescent="0.25">
      <c r="A53" s="38" t="s">
        <v>190</v>
      </c>
      <c r="B53" s="19">
        <v>510.74000000000012</v>
      </c>
      <c r="C53" s="140">
        <v>882.58999999999992</v>
      </c>
      <c r="D53" s="247">
        <f t="shared" si="19"/>
        <v>1.6421402894011025E-3</v>
      </c>
      <c r="E53" s="215">
        <f t="shared" si="20"/>
        <v>2.7095156899190941E-3</v>
      </c>
      <c r="F53" s="52">
        <f t="shared" si="27"/>
        <v>0.72806124446880938</v>
      </c>
      <c r="H53" s="19">
        <v>119.384</v>
      </c>
      <c r="I53" s="140">
        <v>197.21600000000001</v>
      </c>
      <c r="J53" s="247">
        <f t="shared" si="21"/>
        <v>3.1152230956540557E-3</v>
      </c>
      <c r="K53" s="215">
        <f t="shared" si="22"/>
        <v>4.9952867771200773E-3</v>
      </c>
      <c r="L53" s="52">
        <f t="shared" si="26"/>
        <v>0.65194665951886355</v>
      </c>
      <c r="N53" s="27">
        <f t="shared" ref="N53" si="34">(H53/B53)*10</f>
        <v>2.3374711203351994</v>
      </c>
      <c r="O53" s="152">
        <f t="shared" ref="O53" si="35">(I53/C53)*10</f>
        <v>2.2345143271507726</v>
      </c>
      <c r="P53" s="52">
        <f t="shared" ref="P53" si="36">(O53-N53)/N53</f>
        <v>-4.4046231112221224E-2</v>
      </c>
    </row>
    <row r="54" spans="1:16" ht="20.100000000000001" customHeight="1" x14ac:dyDescent="0.25">
      <c r="A54" s="38" t="s">
        <v>192</v>
      </c>
      <c r="B54" s="19">
        <v>339.57000000000005</v>
      </c>
      <c r="C54" s="140">
        <v>410.94999999999993</v>
      </c>
      <c r="D54" s="247">
        <f t="shared" si="19"/>
        <v>1.091791475255379E-3</v>
      </c>
      <c r="E54" s="215">
        <f t="shared" si="20"/>
        <v>1.2615999192969007E-3</v>
      </c>
      <c r="F54" s="52">
        <f t="shared" ref="F54" si="37">(C54-B54)/B54</f>
        <v>0.21020702653355677</v>
      </c>
      <c r="H54" s="19">
        <v>90.279000000000011</v>
      </c>
      <c r="I54" s="140">
        <v>110.28900000000002</v>
      </c>
      <c r="J54" s="247">
        <f t="shared" si="21"/>
        <v>2.3557530812550469E-3</v>
      </c>
      <c r="K54" s="215">
        <f t="shared" si="22"/>
        <v>2.7935115982567148E-3</v>
      </c>
      <c r="L54" s="52">
        <f t="shared" si="26"/>
        <v>0.22164623002027053</v>
      </c>
      <c r="N54" s="27">
        <f t="shared" si="23"/>
        <v>2.6586270871985156</v>
      </c>
      <c r="O54" s="152">
        <f t="shared" si="24"/>
        <v>2.6837571480715421</v>
      </c>
      <c r="P54" s="52">
        <f t="shared" ref="P54" si="38">(O54-N54)/N54</f>
        <v>9.4522699306080118E-3</v>
      </c>
    </row>
    <row r="55" spans="1:16" ht="20.100000000000001" customHeight="1" x14ac:dyDescent="0.25">
      <c r="A55" s="38" t="s">
        <v>198</v>
      </c>
      <c r="B55" s="19">
        <v>129.1</v>
      </c>
      <c r="C55" s="140">
        <v>182.74999999999997</v>
      </c>
      <c r="D55" s="247">
        <f t="shared" si="19"/>
        <v>4.1508460539938576E-4</v>
      </c>
      <c r="E55" s="215">
        <f t="shared" si="20"/>
        <v>5.6103512653974601E-4</v>
      </c>
      <c r="F55" s="52">
        <f t="shared" ref="F55:F59" si="39">(C55-B55)/B55</f>
        <v>0.41556932610379532</v>
      </c>
      <c r="H55" s="19">
        <v>40.905000000000001</v>
      </c>
      <c r="I55" s="140">
        <v>63.637</v>
      </c>
      <c r="J55" s="247">
        <f t="shared" si="21"/>
        <v>1.0673808946569821E-3</v>
      </c>
      <c r="K55" s="215">
        <f t="shared" si="22"/>
        <v>1.6118624484605223E-3</v>
      </c>
      <c r="L55" s="52">
        <f t="shared" ref="L55:L57" si="40">(I55-H55)/H55</f>
        <v>0.55572668377948897</v>
      </c>
      <c r="N55" s="27">
        <f t="shared" si="23"/>
        <v>3.1684740511231606</v>
      </c>
      <c r="O55" s="152">
        <f t="shared" si="24"/>
        <v>3.4821887824897408</v>
      </c>
      <c r="P55" s="52">
        <f t="shared" ref="P55:P56" si="41">(O55-N55)/N55</f>
        <v>9.9011298910708978E-2</v>
      </c>
    </row>
    <row r="56" spans="1:16" ht="20.100000000000001" customHeight="1" x14ac:dyDescent="0.25">
      <c r="A56" s="38" t="s">
        <v>196</v>
      </c>
      <c r="B56" s="19">
        <v>511.19</v>
      </c>
      <c r="C56" s="140">
        <v>199.53999999999996</v>
      </c>
      <c r="D56" s="247">
        <f t="shared" si="19"/>
        <v>1.6435871373672501E-3</v>
      </c>
      <c r="E56" s="215">
        <f t="shared" si="20"/>
        <v>6.1257974910938935E-4</v>
      </c>
      <c r="F56" s="52">
        <f t="shared" si="39"/>
        <v>-0.60965590093702937</v>
      </c>
      <c r="H56" s="19">
        <v>106.58099999999999</v>
      </c>
      <c r="I56" s="140">
        <v>58.243000000000002</v>
      </c>
      <c r="J56" s="247">
        <f t="shared" si="21"/>
        <v>2.7811397905741545E-3</v>
      </c>
      <c r="K56" s="215">
        <f t="shared" si="22"/>
        <v>1.4752377482547293E-3</v>
      </c>
      <c r="L56" s="52">
        <f t="shared" si="40"/>
        <v>-0.45353299368555361</v>
      </c>
      <c r="N56" s="27">
        <f t="shared" si="23"/>
        <v>2.0849586259512116</v>
      </c>
      <c r="O56" s="152">
        <f t="shared" si="24"/>
        <v>2.9188633857873114</v>
      </c>
      <c r="P56" s="52">
        <f t="shared" si="41"/>
        <v>0.3999622579827698</v>
      </c>
    </row>
    <row r="57" spans="1:16" ht="20.100000000000001" customHeight="1" x14ac:dyDescent="0.25">
      <c r="A57" s="38" t="s">
        <v>194</v>
      </c>
      <c r="B57" s="19">
        <v>244.10999999999999</v>
      </c>
      <c r="C57" s="140">
        <v>184.82000000000002</v>
      </c>
      <c r="D57" s="247">
        <f t="shared" si="19"/>
        <v>7.8486679336982226E-4</v>
      </c>
      <c r="E57" s="215">
        <f t="shared" si="20"/>
        <v>5.6738994302093506E-4</v>
      </c>
      <c r="F57" s="52">
        <f t="shared" si="39"/>
        <v>-0.24288230715660958</v>
      </c>
      <c r="H57" s="19">
        <v>58.020000000000017</v>
      </c>
      <c r="I57" s="140">
        <v>56.063000000000002</v>
      </c>
      <c r="J57" s="247">
        <f t="shared" si="21"/>
        <v>1.5139821417430172E-3</v>
      </c>
      <c r="K57" s="215">
        <f t="shared" si="22"/>
        <v>1.4200204982642529E-3</v>
      </c>
      <c r="L57" s="52">
        <f t="shared" si="40"/>
        <v>-3.3729748362633823E-2</v>
      </c>
      <c r="N57" s="27">
        <f t="shared" ref="N57:N59" si="42">(H57/B57)*10</f>
        <v>2.376797345459015</v>
      </c>
      <c r="O57" s="152">
        <f t="shared" ref="O57:O59" si="43">(I57/C57)*10</f>
        <v>3.0333838329185152</v>
      </c>
      <c r="P57" s="52">
        <f t="shared" ref="P57:P59" si="44">(O57-N57)/N57</f>
        <v>0.27624840995129019</v>
      </c>
    </row>
    <row r="58" spans="1:16" ht="20.100000000000001" customHeight="1" x14ac:dyDescent="0.25">
      <c r="A58" s="38" t="s">
        <v>229</v>
      </c>
      <c r="B58" s="19"/>
      <c r="C58" s="140">
        <v>99.72</v>
      </c>
      <c r="D58" s="247">
        <f t="shared" si="19"/>
        <v>0</v>
      </c>
      <c r="E58" s="215">
        <f t="shared" si="20"/>
        <v>3.0613637657205732E-4</v>
      </c>
      <c r="F58" s="52"/>
      <c r="H58" s="19"/>
      <c r="I58" s="140">
        <v>38.69</v>
      </c>
      <c r="J58" s="247">
        <f t="shared" si="21"/>
        <v>0</v>
      </c>
      <c r="K58" s="215">
        <f t="shared" si="22"/>
        <v>9.7997954226216829E-4</v>
      </c>
      <c r="L58" s="52"/>
      <c r="N58" s="27"/>
      <c r="O58" s="152">
        <f t="shared" si="43"/>
        <v>3.879863618130766</v>
      </c>
      <c r="P58" s="52"/>
    </row>
    <row r="59" spans="1:16" ht="20.100000000000001" customHeight="1" x14ac:dyDescent="0.25">
      <c r="A59" s="38" t="s">
        <v>195</v>
      </c>
      <c r="B59" s="19">
        <v>408.82000000000005</v>
      </c>
      <c r="C59" s="140">
        <v>142.70000000000002</v>
      </c>
      <c r="D59" s="247">
        <f t="shared" si="19"/>
        <v>1.3144453011570635E-3</v>
      </c>
      <c r="E59" s="215">
        <f t="shared" si="20"/>
        <v>4.3808324244717798E-4</v>
      </c>
      <c r="F59" s="52">
        <f t="shared" si="39"/>
        <v>-0.65094662687735427</v>
      </c>
      <c r="H59" s="19">
        <v>55.366999999999997</v>
      </c>
      <c r="I59" s="140">
        <v>33.300000000000004</v>
      </c>
      <c r="J59" s="247">
        <f t="shared" si="21"/>
        <v>1.4447543819697622E-3</v>
      </c>
      <c r="K59" s="215">
        <f t="shared" si="22"/>
        <v>8.4345615811140377E-4</v>
      </c>
      <c r="L59" s="52">
        <f t="shared" si="26"/>
        <v>-0.39855870825582013</v>
      </c>
      <c r="N59" s="27">
        <f t="shared" si="42"/>
        <v>1.3543124113301697</v>
      </c>
      <c r="O59" s="152">
        <f t="shared" si="43"/>
        <v>2.3335669236159777</v>
      </c>
      <c r="P59" s="52">
        <f t="shared" si="44"/>
        <v>0.72306397260585564</v>
      </c>
    </row>
    <row r="60" spans="1:16" ht="20.100000000000001" customHeight="1" x14ac:dyDescent="0.25">
      <c r="A60" s="38" t="s">
        <v>199</v>
      </c>
      <c r="B60" s="19">
        <v>71.73</v>
      </c>
      <c r="C60" s="140">
        <v>98.41</v>
      </c>
      <c r="D60" s="247">
        <f t="shared" si="19"/>
        <v>2.3062756580401195E-4</v>
      </c>
      <c r="E60" s="215">
        <f t="shared" si="20"/>
        <v>3.0211472942695707E-4</v>
      </c>
      <c r="F60" s="52">
        <f>(C60-B60)/B60</f>
        <v>0.37195036944095905</v>
      </c>
      <c r="H60" s="19">
        <v>23.065000000000001</v>
      </c>
      <c r="I60" s="140">
        <v>28.696999999999999</v>
      </c>
      <c r="J60" s="247">
        <f t="shared" si="21"/>
        <v>6.018613943347584E-4</v>
      </c>
      <c r="K60" s="215">
        <f t="shared" si="22"/>
        <v>7.2686670778747593E-4</v>
      </c>
      <c r="L60" s="52">
        <f t="shared" si="26"/>
        <v>0.24417949273791448</v>
      </c>
      <c r="N60" s="27">
        <f t="shared" ref="N60" si="45">(H60/B60)*10</f>
        <v>3.2155304614526696</v>
      </c>
      <c r="O60" s="152">
        <f t="shared" ref="O60" si="46">(I60/C60)*10</f>
        <v>2.9160654405040138</v>
      </c>
      <c r="P60" s="52">
        <f>(O60-N60)/N60</f>
        <v>-9.3130830057000138E-2</v>
      </c>
    </row>
    <row r="61" spans="1:16" ht="20.100000000000001" customHeight="1" thickBot="1" x14ac:dyDescent="0.3">
      <c r="A61" s="8" t="s">
        <v>17</v>
      </c>
      <c r="B61" s="19">
        <f>B62-SUM(B39:B60)</f>
        <v>171.93000000010943</v>
      </c>
      <c r="C61" s="140">
        <f>C62-SUM(C39:C60)</f>
        <v>161.54999999998836</v>
      </c>
      <c r="D61" s="247">
        <f t="shared" si="19"/>
        <v>5.5279237960001405E-4</v>
      </c>
      <c r="E61" s="215">
        <f t="shared" si="20"/>
        <v>4.9595198190144699E-4</v>
      </c>
      <c r="F61" s="52">
        <f t="shared" si="25"/>
        <v>-6.0373407782902726E-2</v>
      </c>
      <c r="H61" s="196">
        <f>H62-SUM(H39:H60)</f>
        <v>100.62899999999354</v>
      </c>
      <c r="I61" s="142">
        <f>I62-SUM(I39:I60)</f>
        <v>54.125999999996566</v>
      </c>
      <c r="J61" s="247">
        <f t="shared" si="21"/>
        <v>2.625827455040473E-3</v>
      </c>
      <c r="K61" s="215">
        <f t="shared" si="22"/>
        <v>1.3709581986166648E-3</v>
      </c>
      <c r="L61" s="52">
        <f t="shared" si="26"/>
        <v>-0.46212324479026878</v>
      </c>
      <c r="N61" s="27">
        <f t="shared" si="23"/>
        <v>5.8529052521333966</v>
      </c>
      <c r="O61" s="152">
        <f t="shared" si="24"/>
        <v>3.3504178272980791</v>
      </c>
      <c r="P61" s="52">
        <f t="shared" si="8"/>
        <v>-0.42756328985902436</v>
      </c>
    </row>
    <row r="62" spans="1:16" ht="26.25" customHeight="1" thickBot="1" x14ac:dyDescent="0.3">
      <c r="A62" s="12" t="s">
        <v>18</v>
      </c>
      <c r="B62" s="17">
        <v>311020.93000000005</v>
      </c>
      <c r="C62" s="145">
        <v>325737.17999999993</v>
      </c>
      <c r="D62" s="253">
        <f>SUM(D39:D61)</f>
        <v>1.0000000000000002</v>
      </c>
      <c r="E62" s="254">
        <f>SUM(E39:E61)</f>
        <v>1.0000000000000002</v>
      </c>
      <c r="F62" s="57">
        <f t="shared" si="25"/>
        <v>4.7315947515171666E-2</v>
      </c>
      <c r="G62" s="1"/>
      <c r="H62" s="17">
        <v>38322.776999999987</v>
      </c>
      <c r="I62" s="145">
        <v>39480.416000000012</v>
      </c>
      <c r="J62" s="253">
        <f>SUM(J39:J61)</f>
        <v>1</v>
      </c>
      <c r="K62" s="254">
        <f>SUM(K39:K61)</f>
        <v>0.99999999999999967</v>
      </c>
      <c r="L62" s="57">
        <f t="shared" si="26"/>
        <v>3.0207596907709092E-2</v>
      </c>
      <c r="M62" s="1"/>
      <c r="N62" s="29">
        <f t="shared" si="23"/>
        <v>1.2321607102132961</v>
      </c>
      <c r="O62" s="146">
        <f t="shared" si="24"/>
        <v>1.2120328419371722</v>
      </c>
      <c r="P62" s="57">
        <f t="shared" si="8"/>
        <v>-1.6335424518315968E-2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B5</f>
        <v>jan-jul</v>
      </c>
      <c r="C66" s="370"/>
      <c r="D66" s="368" t="str">
        <f>B5</f>
        <v>jan-jul</v>
      </c>
      <c r="E66" s="370"/>
      <c r="F66" s="131" t="str">
        <f>F37</f>
        <v>2025/2024</v>
      </c>
      <c r="H66" s="371" t="str">
        <f>B5</f>
        <v>jan-jul</v>
      </c>
      <c r="I66" s="370"/>
      <c r="J66" s="368" t="str">
        <f>B5</f>
        <v>jan-jul</v>
      </c>
      <c r="K66" s="369"/>
      <c r="L66" s="131" t="str">
        <f>L37</f>
        <v>2025/2024</v>
      </c>
      <c r="N66" s="371" t="str">
        <f>B5</f>
        <v>jan-jul</v>
      </c>
      <c r="O66" s="369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169</v>
      </c>
      <c r="B68" s="39">
        <v>181911.53</v>
      </c>
      <c r="C68" s="147">
        <v>203110.38000000003</v>
      </c>
      <c r="D68" s="247">
        <f>B68/$B$96</f>
        <v>0.42943046776343036</v>
      </c>
      <c r="E68" s="246">
        <f>C68/$C$96</f>
        <v>0.46610893421136329</v>
      </c>
      <c r="F68" s="61">
        <f t="shared" ref="F68:F88" si="47">(C68-B68)/B68</f>
        <v>0.11653384477608449</v>
      </c>
      <c r="H68" s="19">
        <v>16473.992000000002</v>
      </c>
      <c r="I68" s="147">
        <v>19366.008999999995</v>
      </c>
      <c r="J68" s="245">
        <f>H68/$H$96</f>
        <v>0.28987419534753617</v>
      </c>
      <c r="K68" s="246">
        <f>I68/$I$96</f>
        <v>0.34792493218557086</v>
      </c>
      <c r="L68" s="61">
        <f t="shared" ref="L68:L83" si="48">(I68-H68)/H68</f>
        <v>0.17555046767049493</v>
      </c>
      <c r="N68" s="41">
        <f t="shared" ref="N68:N78" si="49">(H68/B68)*10</f>
        <v>0.90560460900966544</v>
      </c>
      <c r="O68" s="149">
        <f t="shared" ref="O68:O78" si="50">(I68/C68)*10</f>
        <v>0.95347214652446566</v>
      </c>
      <c r="P68" s="61">
        <f t="shared" si="8"/>
        <v>5.2856994143554908E-2</v>
      </c>
    </row>
    <row r="69" spans="1:16" ht="20.100000000000001" customHeight="1" x14ac:dyDescent="0.25">
      <c r="A69" s="38" t="s">
        <v>167</v>
      </c>
      <c r="B69" s="19">
        <v>41805.619999999988</v>
      </c>
      <c r="C69" s="140">
        <v>36207.900000000016</v>
      </c>
      <c r="D69" s="247">
        <f t="shared" ref="D69:D95" si="51">B69/$B$96</f>
        <v>9.8688669991067721E-2</v>
      </c>
      <c r="E69" s="215">
        <f t="shared" ref="E69:E95" si="52">C69/$C$96</f>
        <v>8.3091891606089388E-2</v>
      </c>
      <c r="F69" s="52">
        <f t="shared" si="47"/>
        <v>-0.13389874375741764</v>
      </c>
      <c r="H69" s="19">
        <v>8214.7250000000004</v>
      </c>
      <c r="I69" s="140">
        <v>6741.1319999999987</v>
      </c>
      <c r="J69" s="214">
        <f t="shared" ref="J69:J96" si="53">H69/$H$96</f>
        <v>0.14454522008850612</v>
      </c>
      <c r="K69" s="215">
        <f t="shared" ref="K69:K96" si="54">I69/$I$96</f>
        <v>0.12110951171994094</v>
      </c>
      <c r="L69" s="52">
        <f t="shared" si="48"/>
        <v>-0.17938433727239825</v>
      </c>
      <c r="N69" s="40">
        <f t="shared" si="49"/>
        <v>1.9649810240824086</v>
      </c>
      <c r="O69" s="143">
        <f t="shared" si="50"/>
        <v>1.8617848591053321</v>
      </c>
      <c r="P69" s="52">
        <f t="shared" si="8"/>
        <v>-5.2517639464363906E-2</v>
      </c>
    </row>
    <row r="70" spans="1:16" ht="20.100000000000001" customHeight="1" x14ac:dyDescent="0.25">
      <c r="A70" s="38" t="s">
        <v>166</v>
      </c>
      <c r="B70" s="19">
        <v>17763.47</v>
      </c>
      <c r="C70" s="140">
        <v>16934.29</v>
      </c>
      <c r="D70" s="247">
        <f t="shared" si="51"/>
        <v>4.1933434517326437E-2</v>
      </c>
      <c r="E70" s="215">
        <f t="shared" si="52"/>
        <v>3.8861745340273333E-2</v>
      </c>
      <c r="F70" s="52">
        <f t="shared" si="47"/>
        <v>-4.6678942796649539E-2</v>
      </c>
      <c r="H70" s="19">
        <v>5430.3180000000002</v>
      </c>
      <c r="I70" s="140">
        <v>4812.619999999999</v>
      </c>
      <c r="J70" s="214">
        <f t="shared" si="53"/>
        <v>9.5551160928768322E-2</v>
      </c>
      <c r="K70" s="215">
        <f t="shared" si="54"/>
        <v>8.6462341679946653E-2</v>
      </c>
      <c r="L70" s="52">
        <f t="shared" si="48"/>
        <v>-0.11374987615826572</v>
      </c>
      <c r="N70" s="40">
        <f t="shared" si="49"/>
        <v>3.0570141982394206</v>
      </c>
      <c r="O70" s="143">
        <f t="shared" si="50"/>
        <v>2.8419378668961013</v>
      </c>
      <c r="P70" s="52">
        <f t="shared" si="8"/>
        <v>-7.0355031869719448E-2</v>
      </c>
    </row>
    <row r="71" spans="1:16" ht="20.100000000000001" customHeight="1" x14ac:dyDescent="0.25">
      <c r="A71" s="38" t="s">
        <v>168</v>
      </c>
      <c r="B71" s="19">
        <v>19663.609999999997</v>
      </c>
      <c r="C71" s="140">
        <v>18649.279999999995</v>
      </c>
      <c r="D71" s="247">
        <f t="shared" si="51"/>
        <v>4.6419010604867465E-2</v>
      </c>
      <c r="E71" s="215">
        <f t="shared" si="52"/>
        <v>4.2797399249655727E-2</v>
      </c>
      <c r="F71" s="52">
        <f t="shared" si="47"/>
        <v>-5.1584119091052046E-2</v>
      </c>
      <c r="H71" s="19">
        <v>4115.4040000000005</v>
      </c>
      <c r="I71" s="140">
        <v>3899.4420000000005</v>
      </c>
      <c r="J71" s="214">
        <f t="shared" si="53"/>
        <v>7.2414107220036994E-2</v>
      </c>
      <c r="K71" s="215">
        <f t="shared" si="54"/>
        <v>7.005641138613368E-2</v>
      </c>
      <c r="L71" s="52">
        <f t="shared" si="48"/>
        <v>-5.2476500484521071E-2</v>
      </c>
      <c r="N71" s="40">
        <f t="shared" si="49"/>
        <v>2.0929035919650567</v>
      </c>
      <c r="O71" s="143">
        <f t="shared" si="50"/>
        <v>2.0909343417011281</v>
      </c>
      <c r="P71" s="52">
        <f t="shared" si="8"/>
        <v>-9.409178098259282E-4</v>
      </c>
    </row>
    <row r="72" spans="1:16" ht="20.100000000000001" customHeight="1" x14ac:dyDescent="0.25">
      <c r="A72" s="38" t="s">
        <v>186</v>
      </c>
      <c r="B72" s="19">
        <v>53346.849999999984</v>
      </c>
      <c r="C72" s="140">
        <v>51292.05999999999</v>
      </c>
      <c r="D72" s="247">
        <f t="shared" si="51"/>
        <v>0.1259335389527291</v>
      </c>
      <c r="E72" s="215">
        <f t="shared" si="52"/>
        <v>0.11770785629028556</v>
      </c>
      <c r="F72" s="52">
        <f t="shared" si="47"/>
        <v>-3.8517550708242268E-2</v>
      </c>
      <c r="H72" s="19">
        <v>3960.7629999999999</v>
      </c>
      <c r="I72" s="140">
        <v>3675.1950000000002</v>
      </c>
      <c r="J72" s="214">
        <f t="shared" si="53"/>
        <v>6.9693064533920698E-2</v>
      </c>
      <c r="K72" s="215">
        <f t="shared" si="54"/>
        <v>6.6027645197508145E-2</v>
      </c>
      <c r="L72" s="52">
        <f t="shared" si="48"/>
        <v>-7.2099239464719231E-2</v>
      </c>
      <c r="N72" s="40">
        <f t="shared" si="49"/>
        <v>0.74245489658714636</v>
      </c>
      <c r="O72" s="143">
        <f t="shared" si="50"/>
        <v>0.7165231811707311</v>
      </c>
      <c r="P72" s="52">
        <f t="shared" ref="P72:P78" si="55">(O72-N72)/N72</f>
        <v>-3.4926990899536076E-2</v>
      </c>
    </row>
    <row r="73" spans="1:16" ht="20.100000000000001" customHeight="1" x14ac:dyDescent="0.25">
      <c r="A73" s="38" t="s">
        <v>177</v>
      </c>
      <c r="B73" s="19">
        <v>19288.640000000007</v>
      </c>
      <c r="C73" s="140">
        <v>16410.330000000002</v>
      </c>
      <c r="D73" s="247">
        <f t="shared" si="51"/>
        <v>4.5533835583266312E-2</v>
      </c>
      <c r="E73" s="215">
        <f t="shared" si="52"/>
        <v>3.7659332951652989E-2</v>
      </c>
      <c r="F73" s="52">
        <f t="shared" si="47"/>
        <v>-0.14922306601191188</v>
      </c>
      <c r="H73" s="19">
        <v>3893.0680000000007</v>
      </c>
      <c r="I73" s="140">
        <v>3145.2769999999991</v>
      </c>
      <c r="J73" s="214">
        <f t="shared" si="53"/>
        <v>6.8501912222201033E-2</v>
      </c>
      <c r="K73" s="215">
        <f t="shared" si="54"/>
        <v>5.6507269356832153E-2</v>
      </c>
      <c r="L73" s="52">
        <f t="shared" si="48"/>
        <v>-0.19208269673172967</v>
      </c>
      <c r="N73" s="40">
        <f t="shared" si="49"/>
        <v>2.0183216649800086</v>
      </c>
      <c r="O73" s="143">
        <f t="shared" si="50"/>
        <v>1.9166445769219749</v>
      </c>
      <c r="P73" s="52">
        <f t="shared" si="55"/>
        <v>-5.0377048327943742E-2</v>
      </c>
    </row>
    <row r="74" spans="1:16" ht="20.100000000000001" customHeight="1" x14ac:dyDescent="0.25">
      <c r="A74" s="38" t="s">
        <v>200</v>
      </c>
      <c r="B74" s="19">
        <v>14353.730000000001</v>
      </c>
      <c r="C74" s="140">
        <v>21196.73</v>
      </c>
      <c r="D74" s="247">
        <f t="shared" si="51"/>
        <v>3.3884212771175003E-2</v>
      </c>
      <c r="E74" s="215">
        <f t="shared" si="52"/>
        <v>4.8643428411024731E-2</v>
      </c>
      <c r="F74" s="52">
        <f t="shared" si="47"/>
        <v>0.47674019227058034</v>
      </c>
      <c r="H74" s="19">
        <v>1393.2060000000001</v>
      </c>
      <c r="I74" s="140">
        <v>1997.768</v>
      </c>
      <c r="J74" s="214">
        <f t="shared" si="53"/>
        <v>2.4514669437945551E-2</v>
      </c>
      <c r="K74" s="215">
        <f t="shared" si="54"/>
        <v>3.5891406222237306E-2</v>
      </c>
      <c r="L74" s="52">
        <f t="shared" si="48"/>
        <v>0.43393582858529167</v>
      </c>
      <c r="N74" s="40">
        <f t="shared" si="49"/>
        <v>0.97062296699185513</v>
      </c>
      <c r="O74" s="143">
        <f t="shared" si="50"/>
        <v>0.94248877067358972</v>
      </c>
      <c r="P74" s="52">
        <f t="shared" si="55"/>
        <v>-2.8985710492158073E-2</v>
      </c>
    </row>
    <row r="75" spans="1:16" ht="20.100000000000001" customHeight="1" x14ac:dyDescent="0.25">
      <c r="A75" s="38" t="s">
        <v>170</v>
      </c>
      <c r="B75" s="19">
        <v>7268.380000000001</v>
      </c>
      <c r="C75" s="140">
        <v>7431.2100000000028</v>
      </c>
      <c r="D75" s="247">
        <f t="shared" si="51"/>
        <v>1.715814178069066E-2</v>
      </c>
      <c r="E75" s="215">
        <f t="shared" si="52"/>
        <v>1.7053551733795316E-2</v>
      </c>
      <c r="F75" s="52">
        <f t="shared" si="47"/>
        <v>2.2402516104001406E-2</v>
      </c>
      <c r="H75" s="19">
        <v>1596.1030000000003</v>
      </c>
      <c r="I75" s="140">
        <v>1775.8360000000002</v>
      </c>
      <c r="J75" s="214">
        <f t="shared" si="53"/>
        <v>2.8084818349844321E-2</v>
      </c>
      <c r="K75" s="215">
        <f t="shared" si="54"/>
        <v>3.1904230751555247E-2</v>
      </c>
      <c r="L75" s="52">
        <f t="shared" si="48"/>
        <v>0.11260739438494878</v>
      </c>
      <c r="N75" s="40">
        <f t="shared" si="49"/>
        <v>2.1959542566569166</v>
      </c>
      <c r="O75" s="143">
        <f t="shared" si="50"/>
        <v>2.3896996586020305</v>
      </c>
      <c r="P75" s="52">
        <f t="shared" si="55"/>
        <v>8.8228341440986402E-2</v>
      </c>
    </row>
    <row r="76" spans="1:16" ht="20.100000000000001" customHeight="1" x14ac:dyDescent="0.25">
      <c r="A76" s="38" t="s">
        <v>206</v>
      </c>
      <c r="B76" s="19">
        <v>17617.979999999996</v>
      </c>
      <c r="C76" s="140">
        <v>19964.810000000001</v>
      </c>
      <c r="D76" s="247">
        <f t="shared" si="51"/>
        <v>4.158998273747002E-2</v>
      </c>
      <c r="E76" s="215">
        <f t="shared" si="52"/>
        <v>4.5816350256606124E-2</v>
      </c>
      <c r="F76" s="52">
        <f t="shared" si="47"/>
        <v>0.13320653105520644</v>
      </c>
      <c r="H76" s="19">
        <v>683.654</v>
      </c>
      <c r="I76" s="140">
        <v>943.21299999999985</v>
      </c>
      <c r="J76" s="214">
        <f t="shared" si="53"/>
        <v>1.2029485818988165E-2</v>
      </c>
      <c r="K76" s="215">
        <f t="shared" si="54"/>
        <v>1.694553168190456E-2</v>
      </c>
      <c r="L76" s="52">
        <f t="shared" si="48"/>
        <v>0.37966427461844715</v>
      </c>
      <c r="N76" s="40">
        <f t="shared" si="49"/>
        <v>0.38804335116738703</v>
      </c>
      <c r="O76" s="143">
        <f t="shared" si="50"/>
        <v>0.4724377542285651</v>
      </c>
      <c r="P76" s="52">
        <f t="shared" si="55"/>
        <v>0.21748704830861426</v>
      </c>
    </row>
    <row r="77" spans="1:16" ht="20.100000000000001" customHeight="1" x14ac:dyDescent="0.25">
      <c r="A77" s="38" t="s">
        <v>201</v>
      </c>
      <c r="B77" s="19">
        <v>2450.88</v>
      </c>
      <c r="C77" s="140">
        <v>3049.59</v>
      </c>
      <c r="D77" s="247">
        <f t="shared" si="51"/>
        <v>5.7856835398615815E-3</v>
      </c>
      <c r="E77" s="215">
        <f t="shared" si="52"/>
        <v>6.998367807108781E-3</v>
      </c>
      <c r="F77" s="52">
        <f t="shared" si="47"/>
        <v>0.24428368585977281</v>
      </c>
      <c r="H77" s="19">
        <v>617.31899999999996</v>
      </c>
      <c r="I77" s="140">
        <v>748.39400000000001</v>
      </c>
      <c r="J77" s="214">
        <f t="shared" si="53"/>
        <v>1.0862263888300156E-2</v>
      </c>
      <c r="K77" s="215">
        <f t="shared" si="54"/>
        <v>1.3445461669365546E-2</v>
      </c>
      <c r="L77" s="52">
        <f t="shared" si="48"/>
        <v>0.2123294439341735</v>
      </c>
      <c r="N77" s="40">
        <f t="shared" si="49"/>
        <v>2.5187646886016446</v>
      </c>
      <c r="O77" s="143">
        <f t="shared" si="50"/>
        <v>2.4540807124892199</v>
      </c>
      <c r="P77" s="52">
        <f t="shared" si="55"/>
        <v>-2.5680833308940679E-2</v>
      </c>
    </row>
    <row r="78" spans="1:16" ht="20.100000000000001" customHeight="1" x14ac:dyDescent="0.25">
      <c r="A78" s="38" t="s">
        <v>187</v>
      </c>
      <c r="B78" s="19">
        <v>2582.9699999999998</v>
      </c>
      <c r="C78" s="140">
        <v>4115.92</v>
      </c>
      <c r="D78" s="247">
        <f t="shared" si="51"/>
        <v>6.0975025349899901E-3</v>
      </c>
      <c r="E78" s="215">
        <f t="shared" si="52"/>
        <v>9.4454408706203686E-3</v>
      </c>
      <c r="F78" s="52">
        <f t="shared" si="47"/>
        <v>0.59348347057844275</v>
      </c>
      <c r="H78" s="19">
        <v>435.93700000000001</v>
      </c>
      <c r="I78" s="140">
        <v>585.09499999999991</v>
      </c>
      <c r="J78" s="214">
        <f t="shared" si="53"/>
        <v>7.6706900851486919E-3</v>
      </c>
      <c r="K78" s="215">
        <f t="shared" si="54"/>
        <v>1.0511672187961733E-2</v>
      </c>
      <c r="L78" s="52">
        <f t="shared" si="48"/>
        <v>0.34215494440710448</v>
      </c>
      <c r="N78" s="40">
        <f t="shared" si="49"/>
        <v>1.6877354363387884</v>
      </c>
      <c r="O78" s="143">
        <f t="shared" si="50"/>
        <v>1.4215412350094268</v>
      </c>
      <c r="P78" s="52">
        <f t="shared" si="55"/>
        <v>-0.15772270676902883</v>
      </c>
    </row>
    <row r="79" spans="1:16" ht="20.100000000000001" customHeight="1" x14ac:dyDescent="0.25">
      <c r="A79" s="38" t="s">
        <v>208</v>
      </c>
      <c r="B79" s="19">
        <v>4764.12</v>
      </c>
      <c r="C79" s="140">
        <v>2763.38</v>
      </c>
      <c r="D79" s="247">
        <f t="shared" si="51"/>
        <v>1.124644644614398E-2</v>
      </c>
      <c r="E79" s="215">
        <f t="shared" si="52"/>
        <v>6.3415572686191463E-3</v>
      </c>
      <c r="F79" s="52">
        <f t="shared" si="47"/>
        <v>-0.41996003459190778</v>
      </c>
      <c r="H79" s="19">
        <v>833.61800000000028</v>
      </c>
      <c r="I79" s="140">
        <v>581.33699999999999</v>
      </c>
      <c r="J79" s="214">
        <f t="shared" si="53"/>
        <v>1.4668232628571294E-2</v>
      </c>
      <c r="K79" s="215">
        <f t="shared" si="54"/>
        <v>1.0444156888596057E-2</v>
      </c>
      <c r="L79" s="52">
        <f t="shared" si="48"/>
        <v>-0.30263382028699021</v>
      </c>
      <c r="N79" s="40">
        <f t="shared" ref="N79:N83" si="56">(H79/B79)*10</f>
        <v>1.7497838005759727</v>
      </c>
      <c r="O79" s="143">
        <f t="shared" ref="O79:O83" si="57">(I79/C79)*10</f>
        <v>2.1037171869232605</v>
      </c>
      <c r="P79" s="52">
        <f t="shared" ref="P79:P83" si="58">(O79-N79)/N79</f>
        <v>0.20227263861443009</v>
      </c>
    </row>
    <row r="80" spans="1:16" ht="20.100000000000001" customHeight="1" x14ac:dyDescent="0.25">
      <c r="A80" s="38" t="s">
        <v>176</v>
      </c>
      <c r="B80" s="19">
        <v>4768.28</v>
      </c>
      <c r="C80" s="140">
        <v>2333.0200000000004</v>
      </c>
      <c r="D80" s="247">
        <f t="shared" si="51"/>
        <v>1.1256266773343118E-2</v>
      </c>
      <c r="E80" s="215">
        <f t="shared" si="52"/>
        <v>5.3539433370849623E-3</v>
      </c>
      <c r="F80" s="52">
        <f t="shared" si="47"/>
        <v>-0.51072084693012987</v>
      </c>
      <c r="H80" s="19">
        <v>1385.0719999999997</v>
      </c>
      <c r="I80" s="140">
        <v>538.98099999999999</v>
      </c>
      <c r="J80" s="214">
        <f t="shared" si="53"/>
        <v>2.4371544644334081E-2</v>
      </c>
      <c r="K80" s="215">
        <f t="shared" si="54"/>
        <v>9.6831994591302321E-3</v>
      </c>
      <c r="L80" s="52">
        <f t="shared" si="48"/>
        <v>-0.61086427275982758</v>
      </c>
      <c r="N80" s="40">
        <f t="shared" si="56"/>
        <v>2.9047623042271002</v>
      </c>
      <c r="O80" s="143">
        <f t="shared" si="57"/>
        <v>2.3102288021534316</v>
      </c>
      <c r="P80" s="52">
        <f t="shared" si="58"/>
        <v>-0.20467543977986943</v>
      </c>
    </row>
    <row r="81" spans="1:16" ht="20.100000000000001" customHeight="1" x14ac:dyDescent="0.25">
      <c r="A81" s="38" t="s">
        <v>185</v>
      </c>
      <c r="B81" s="19">
        <v>2083.7599999999998</v>
      </c>
      <c r="C81" s="140">
        <v>2053.5500000000002</v>
      </c>
      <c r="D81" s="247">
        <f t="shared" si="51"/>
        <v>4.919039664537622E-3</v>
      </c>
      <c r="E81" s="215">
        <f t="shared" si="52"/>
        <v>4.7126001233897792E-3</v>
      </c>
      <c r="F81" s="52">
        <f t="shared" si="47"/>
        <v>-1.4497830844242899E-2</v>
      </c>
      <c r="H81" s="19">
        <v>415.65699999999993</v>
      </c>
      <c r="I81" s="140">
        <v>492.50100000000003</v>
      </c>
      <c r="J81" s="214">
        <f t="shared" si="53"/>
        <v>7.3138458738823478E-3</v>
      </c>
      <c r="K81" s="215">
        <f t="shared" si="54"/>
        <v>8.8481512647404989E-3</v>
      </c>
      <c r="L81" s="52">
        <f t="shared" si="48"/>
        <v>0.18487358567280263</v>
      </c>
      <c r="N81" s="40">
        <f t="shared" si="56"/>
        <v>1.9947450762083925</v>
      </c>
      <c r="O81" s="143">
        <f t="shared" si="57"/>
        <v>2.3982907647731979</v>
      </c>
      <c r="P81" s="52">
        <f t="shared" si="58"/>
        <v>0.2023043913620603</v>
      </c>
    </row>
    <row r="82" spans="1:16" ht="20.100000000000001" customHeight="1" x14ac:dyDescent="0.25">
      <c r="A82" s="38" t="s">
        <v>215</v>
      </c>
      <c r="B82" s="19">
        <v>2119.98</v>
      </c>
      <c r="C82" s="140">
        <v>1816.04</v>
      </c>
      <c r="D82" s="247">
        <f t="shared" si="51"/>
        <v>5.0045426095262748E-3</v>
      </c>
      <c r="E82" s="215">
        <f t="shared" si="52"/>
        <v>4.1675490385336489E-3</v>
      </c>
      <c r="F82" s="52">
        <f t="shared" si="47"/>
        <v>-0.14336927706865163</v>
      </c>
      <c r="H82" s="19">
        <v>574.62200000000007</v>
      </c>
      <c r="I82" s="140">
        <v>469.86099999999999</v>
      </c>
      <c r="J82" s="214">
        <f t="shared" si="53"/>
        <v>1.0110973094984623E-2</v>
      </c>
      <c r="K82" s="215">
        <f t="shared" si="54"/>
        <v>8.441406619280438E-3</v>
      </c>
      <c r="L82" s="52">
        <f t="shared" si="48"/>
        <v>-0.18231289438970327</v>
      </c>
      <c r="N82" s="40">
        <f t="shared" si="56"/>
        <v>2.710506702893424</v>
      </c>
      <c r="O82" s="143">
        <f t="shared" si="57"/>
        <v>2.5872833197506662</v>
      </c>
      <c r="P82" s="52">
        <f t="shared" si="58"/>
        <v>-4.5461382925642196E-2</v>
      </c>
    </row>
    <row r="83" spans="1:16" ht="20.100000000000001" customHeight="1" x14ac:dyDescent="0.25">
      <c r="A83" s="38" t="s">
        <v>181</v>
      </c>
      <c r="B83" s="19">
        <v>1564.8899999999999</v>
      </c>
      <c r="C83" s="140">
        <v>1916.2199999999998</v>
      </c>
      <c r="D83" s="247">
        <f t="shared" si="51"/>
        <v>3.6941663054470188E-3</v>
      </c>
      <c r="E83" s="215">
        <f t="shared" si="52"/>
        <v>4.3974476435645398E-3</v>
      </c>
      <c r="F83" s="52">
        <f t="shared" si="47"/>
        <v>0.22450779288001071</v>
      </c>
      <c r="H83" s="19">
        <v>542.2729999999998</v>
      </c>
      <c r="I83" s="140">
        <v>432.52100000000002</v>
      </c>
      <c r="J83" s="214">
        <f t="shared" si="53"/>
        <v>9.5417643479306299E-3</v>
      </c>
      <c r="K83" s="215">
        <f t="shared" si="54"/>
        <v>7.7705654063176021E-3</v>
      </c>
      <c r="L83" s="52">
        <f t="shared" si="48"/>
        <v>-0.20239252184785123</v>
      </c>
      <c r="N83" s="40">
        <f t="shared" si="56"/>
        <v>3.4652467585581088</v>
      </c>
      <c r="O83" s="143">
        <f t="shared" si="57"/>
        <v>2.2571573201406938</v>
      </c>
      <c r="P83" s="52">
        <f t="shared" si="58"/>
        <v>-0.34863013302986301</v>
      </c>
    </row>
    <row r="84" spans="1:16" ht="20.100000000000001" customHeight="1" x14ac:dyDescent="0.25">
      <c r="A84" s="38" t="s">
        <v>218</v>
      </c>
      <c r="B84" s="19">
        <v>1082.77</v>
      </c>
      <c r="C84" s="140">
        <v>1255.5</v>
      </c>
      <c r="D84" s="247">
        <f t="shared" si="51"/>
        <v>2.5560470388007266E-3</v>
      </c>
      <c r="E84" s="215">
        <f t="shared" si="52"/>
        <v>2.8811908426460849E-3</v>
      </c>
      <c r="F84" s="52">
        <f t="shared" si="47"/>
        <v>0.15952603045891559</v>
      </c>
      <c r="H84" s="19">
        <v>324.11700000000002</v>
      </c>
      <c r="I84" s="140">
        <v>375.38800000000003</v>
      </c>
      <c r="J84" s="214">
        <f t="shared" si="53"/>
        <v>5.7031200800302306E-3</v>
      </c>
      <c r="K84" s="215">
        <f t="shared" si="54"/>
        <v>6.7441280463763657E-3</v>
      </c>
      <c r="L84" s="52">
        <f t="shared" ref="L84:L94" si="59">(I84-H84)/H84</f>
        <v>0.15818670418398298</v>
      </c>
      <c r="N84" s="40">
        <f t="shared" ref="N84:N91" si="60">(H84/B84)*10</f>
        <v>2.9934058017861598</v>
      </c>
      <c r="O84" s="143">
        <f t="shared" ref="O84:O91" si="61">(I84/C84)*10</f>
        <v>2.9899482277976901</v>
      </c>
      <c r="P84" s="52">
        <f t="shared" ref="P84:P91" si="62">(O84-N84)/N84</f>
        <v>-1.1550635688641207E-3</v>
      </c>
    </row>
    <row r="85" spans="1:16" ht="20.100000000000001" customHeight="1" x14ac:dyDescent="0.25">
      <c r="A85" s="38" t="s">
        <v>202</v>
      </c>
      <c r="B85" s="19">
        <v>3332.2900000000009</v>
      </c>
      <c r="C85" s="140">
        <v>2955.61</v>
      </c>
      <c r="D85" s="247">
        <f t="shared" si="51"/>
        <v>7.8663889717347866E-3</v>
      </c>
      <c r="E85" s="215">
        <f t="shared" si="52"/>
        <v>6.7826973050045362E-3</v>
      </c>
      <c r="F85" s="52">
        <f t="shared" si="47"/>
        <v>-0.11303938132635534</v>
      </c>
      <c r="H85" s="19">
        <v>418.7820000000001</v>
      </c>
      <c r="I85" s="140">
        <v>360.36700000000008</v>
      </c>
      <c r="J85" s="214">
        <f t="shared" si="53"/>
        <v>7.3688329626499707E-3</v>
      </c>
      <c r="K85" s="215">
        <f t="shared" si="54"/>
        <v>6.4742644721954672E-3</v>
      </c>
      <c r="L85" s="52">
        <f t="shared" si="59"/>
        <v>-0.13948784809280249</v>
      </c>
      <c r="N85" s="40">
        <f t="shared" si="60"/>
        <v>1.2567393594194984</v>
      </c>
      <c r="O85" s="143">
        <f t="shared" si="61"/>
        <v>1.2192643819719113</v>
      </c>
      <c r="P85" s="52">
        <f t="shared" si="62"/>
        <v>-2.9819212047991556E-2</v>
      </c>
    </row>
    <row r="86" spans="1:16" ht="20.100000000000001" customHeight="1" x14ac:dyDescent="0.25">
      <c r="A86" s="38" t="s">
        <v>189</v>
      </c>
      <c r="B86" s="19">
        <v>3247.6600000000008</v>
      </c>
      <c r="C86" s="140">
        <v>1744.81</v>
      </c>
      <c r="D86" s="247">
        <f t="shared" si="51"/>
        <v>7.6666066902773156E-3</v>
      </c>
      <c r="E86" s="215">
        <f t="shared" si="52"/>
        <v>4.0040864947489567E-3</v>
      </c>
      <c r="F86" s="52">
        <f t="shared" si="47"/>
        <v>-0.46274856358116317</v>
      </c>
      <c r="H86" s="19">
        <v>680.04399999999987</v>
      </c>
      <c r="I86" s="140">
        <v>324.15300000000002</v>
      </c>
      <c r="J86" s="214">
        <f t="shared" si="53"/>
        <v>1.1965964734043809E-2</v>
      </c>
      <c r="K86" s="215">
        <f t="shared" si="54"/>
        <v>5.8236526969882843E-3</v>
      </c>
      <c r="L86" s="52">
        <f t="shared" si="59"/>
        <v>-0.52333525477763188</v>
      </c>
      <c r="N86" s="40">
        <f t="shared" si="60"/>
        <v>2.0939507214425146</v>
      </c>
      <c r="O86" s="143">
        <f t="shared" si="61"/>
        <v>1.8578125985064278</v>
      </c>
      <c r="P86" s="52">
        <f t="shared" si="62"/>
        <v>-0.11277157600605432</v>
      </c>
    </row>
    <row r="87" spans="1:16" ht="20.100000000000001" customHeight="1" x14ac:dyDescent="0.25">
      <c r="A87" s="38" t="s">
        <v>207</v>
      </c>
      <c r="B87" s="19">
        <v>1316.29</v>
      </c>
      <c r="C87" s="140">
        <v>1043.3499999999999</v>
      </c>
      <c r="D87" s="247">
        <f t="shared" si="51"/>
        <v>3.1073073290754346E-3</v>
      </c>
      <c r="E87" s="215">
        <f t="shared" si="52"/>
        <v>2.3943372884705633E-3</v>
      </c>
      <c r="F87" s="52">
        <f t="shared" si="47"/>
        <v>-0.20735552195944668</v>
      </c>
      <c r="H87" s="19">
        <v>441.11299999999994</v>
      </c>
      <c r="I87" s="140">
        <v>303.80099999999999</v>
      </c>
      <c r="J87" s="214">
        <f t="shared" si="53"/>
        <v>7.7617663000162738E-3</v>
      </c>
      <c r="K87" s="215">
        <f t="shared" si="54"/>
        <v>5.4580136941436222E-3</v>
      </c>
      <c r="L87" s="52">
        <f t="shared" si="59"/>
        <v>-0.31128531691425998</v>
      </c>
      <c r="N87" s="40">
        <f t="shared" si="60"/>
        <v>3.351184009602747</v>
      </c>
      <c r="O87" s="143">
        <f t="shared" si="61"/>
        <v>2.9117841568026073</v>
      </c>
      <c r="P87" s="52">
        <f t="shared" si="62"/>
        <v>-0.13111779345480545</v>
      </c>
    </row>
    <row r="88" spans="1:16" ht="20.100000000000001" customHeight="1" x14ac:dyDescent="0.25">
      <c r="A88" s="38" t="s">
        <v>216</v>
      </c>
      <c r="B88" s="19">
        <v>512.79</v>
      </c>
      <c r="C88" s="140">
        <v>1452.21</v>
      </c>
      <c r="D88" s="247">
        <f t="shared" si="51"/>
        <v>1.2105205731841706E-3</v>
      </c>
      <c r="E88" s="215">
        <f t="shared" si="52"/>
        <v>3.3326118308236326E-3</v>
      </c>
      <c r="F88" s="52">
        <f t="shared" si="47"/>
        <v>1.8319780026911603</v>
      </c>
      <c r="H88" s="19">
        <v>87.117999999999995</v>
      </c>
      <c r="I88" s="140">
        <v>280.58799999999997</v>
      </c>
      <c r="J88" s="214">
        <f t="shared" si="53"/>
        <v>1.532916863762387E-3</v>
      </c>
      <c r="K88" s="215">
        <f t="shared" si="54"/>
        <v>5.0409746722768212E-3</v>
      </c>
      <c r="L88" s="52">
        <f t="shared" si="59"/>
        <v>2.220781009665052</v>
      </c>
      <c r="N88" s="40">
        <f t="shared" si="60"/>
        <v>1.6989020846740384</v>
      </c>
      <c r="O88" s="143">
        <f t="shared" si="61"/>
        <v>1.9321447999944907</v>
      </c>
      <c r="P88" s="52">
        <f t="shared" si="62"/>
        <v>0.13729026376773429</v>
      </c>
    </row>
    <row r="89" spans="1:16" ht="20.100000000000001" customHeight="1" x14ac:dyDescent="0.25">
      <c r="A89" s="38" t="s">
        <v>213</v>
      </c>
      <c r="B89" s="19">
        <v>65.52000000000001</v>
      </c>
      <c r="C89" s="140">
        <v>48.76</v>
      </c>
      <c r="D89" s="247">
        <f t="shared" si="51"/>
        <v>1.5467015338642889E-4</v>
      </c>
      <c r="E89" s="215">
        <f t="shared" si="52"/>
        <v>1.1189714495214901E-4</v>
      </c>
      <c r="F89" s="52">
        <f t="shared" ref="F89:F94" si="63">(C89-B89)/B89</f>
        <v>-0.25579975579975595</v>
      </c>
      <c r="H89" s="19">
        <v>99.710999999999999</v>
      </c>
      <c r="I89" s="140">
        <v>262.53900000000004</v>
      </c>
      <c r="J89" s="214">
        <f t="shared" si="53"/>
        <v>1.7545016345945886E-3</v>
      </c>
      <c r="K89" s="215">
        <f t="shared" si="54"/>
        <v>4.7167107983409296E-3</v>
      </c>
      <c r="L89" s="52">
        <f t="shared" si="59"/>
        <v>1.6329993681740234</v>
      </c>
      <c r="N89" s="40">
        <f t="shared" si="60"/>
        <v>15.218406593406591</v>
      </c>
      <c r="O89" s="143">
        <f t="shared" si="61"/>
        <v>53.84310910582446</v>
      </c>
      <c r="P89" s="52">
        <f t="shared" si="62"/>
        <v>2.5380254020254727</v>
      </c>
    </row>
    <row r="90" spans="1:16" ht="20.100000000000001" customHeight="1" x14ac:dyDescent="0.25">
      <c r="A90" s="38" t="s">
        <v>212</v>
      </c>
      <c r="B90" s="19">
        <v>70.260000000000005</v>
      </c>
      <c r="C90" s="140">
        <v>256.95</v>
      </c>
      <c r="D90" s="247">
        <f t="shared" si="51"/>
        <v>1.6585966082006249E-4</v>
      </c>
      <c r="E90" s="215">
        <f t="shared" si="52"/>
        <v>5.8966307209710198E-4</v>
      </c>
      <c r="F90" s="52">
        <f t="shared" si="63"/>
        <v>2.657130657557643</v>
      </c>
      <c r="H90" s="19">
        <v>184.358</v>
      </c>
      <c r="I90" s="140">
        <v>198.02400000000006</v>
      </c>
      <c r="J90" s="214">
        <f t="shared" si="53"/>
        <v>3.2439391075266438E-3</v>
      </c>
      <c r="K90" s="215">
        <f t="shared" si="54"/>
        <v>3.5576502505557817E-3</v>
      </c>
      <c r="L90" s="52">
        <f t="shared" si="59"/>
        <v>7.4127512774059462E-2</v>
      </c>
      <c r="N90" s="40">
        <f t="shared" si="60"/>
        <v>26.239396527184738</v>
      </c>
      <c r="O90" s="143">
        <f t="shared" si="61"/>
        <v>7.7067133683596056</v>
      </c>
      <c r="P90" s="52">
        <f t="shared" si="62"/>
        <v>-0.70629227846855258</v>
      </c>
    </row>
    <row r="91" spans="1:16" ht="20.100000000000001" customHeight="1" x14ac:dyDescent="0.25">
      <c r="A91" s="38" t="s">
        <v>180</v>
      </c>
      <c r="B91" s="19">
        <v>117.01000000000002</v>
      </c>
      <c r="C91" s="140">
        <v>113.32000000000001</v>
      </c>
      <c r="D91" s="247">
        <f t="shared" si="51"/>
        <v>2.7622030903153304E-4</v>
      </c>
      <c r="E91" s="215">
        <f t="shared" si="52"/>
        <v>2.6005300381414128E-4</v>
      </c>
      <c r="F91" s="52">
        <f t="shared" si="63"/>
        <v>-3.1535766173831394E-2</v>
      </c>
      <c r="H91" s="19">
        <v>179.53100000000003</v>
      </c>
      <c r="I91" s="140">
        <v>182.25800000000004</v>
      </c>
      <c r="J91" s="214">
        <f t="shared" si="53"/>
        <v>3.1590038507326289E-3</v>
      </c>
      <c r="K91" s="215">
        <f t="shared" si="54"/>
        <v>3.2744021904708297E-3</v>
      </c>
      <c r="L91" s="52">
        <f t="shared" si="59"/>
        <v>1.5189577287487974E-2</v>
      </c>
      <c r="N91" s="40">
        <f t="shared" si="60"/>
        <v>15.343218528330913</v>
      </c>
      <c r="O91" s="143">
        <f t="shared" si="61"/>
        <v>16.083480409459938</v>
      </c>
      <c r="P91" s="52">
        <f t="shared" si="62"/>
        <v>4.8246844673570093E-2</v>
      </c>
    </row>
    <row r="92" spans="1:16" ht="20.100000000000001" customHeight="1" x14ac:dyDescent="0.25">
      <c r="A92" s="38" t="s">
        <v>221</v>
      </c>
      <c r="B92" s="19">
        <v>1376.1399999999999</v>
      </c>
      <c r="C92" s="140">
        <v>438.87999999999994</v>
      </c>
      <c r="D92" s="247">
        <f t="shared" si="51"/>
        <v>3.2485925653418838E-3</v>
      </c>
      <c r="E92" s="215">
        <f t="shared" si="52"/>
        <v>1.0071660987817711E-3</v>
      </c>
      <c r="F92" s="52">
        <f t="shared" si="63"/>
        <v>-0.68107895998953605</v>
      </c>
      <c r="H92" s="19">
        <v>550.072</v>
      </c>
      <c r="I92" s="140">
        <v>172.07300000000004</v>
      </c>
      <c r="J92" s="214">
        <f t="shared" si="53"/>
        <v>9.6789945256262055E-3</v>
      </c>
      <c r="K92" s="215">
        <f t="shared" si="54"/>
        <v>3.0914209972724769E-3</v>
      </c>
      <c r="L92" s="52">
        <f t="shared" si="59"/>
        <v>-0.68718095085734221</v>
      </c>
      <c r="N92" s="40">
        <f t="shared" ref="N92:N93" si="64">(H92/B92)*10</f>
        <v>3.9972095862339589</v>
      </c>
      <c r="O92" s="143">
        <f t="shared" ref="O92:O93" si="65">(I92/C92)*10</f>
        <v>3.9207300401020797</v>
      </c>
      <c r="P92" s="52">
        <f t="shared" ref="P92:P93" si="66">(O92-N92)/N92</f>
        <v>-1.913323394281554E-2</v>
      </c>
    </row>
    <row r="93" spans="1:16" ht="20.100000000000001" customHeight="1" x14ac:dyDescent="0.25">
      <c r="A93" s="38" t="s">
        <v>230</v>
      </c>
      <c r="B93" s="19">
        <v>3541.6700000000005</v>
      </c>
      <c r="C93" s="140">
        <v>3104.88</v>
      </c>
      <c r="D93" s="247">
        <f t="shared" si="51"/>
        <v>8.3606630363875709E-3</v>
      </c>
      <c r="E93" s="215">
        <f t="shared" si="52"/>
        <v>7.1252503572401243E-3</v>
      </c>
      <c r="F93" s="52">
        <f t="shared" si="63"/>
        <v>-0.12332882510228235</v>
      </c>
      <c r="H93" s="19">
        <v>232.34599999999998</v>
      </c>
      <c r="I93" s="140">
        <v>156.08199999999999</v>
      </c>
      <c r="J93" s="214">
        <f t="shared" si="53"/>
        <v>4.0883296405764087E-3</v>
      </c>
      <c r="K93" s="215">
        <f t="shared" si="54"/>
        <v>2.8041306427869718E-3</v>
      </c>
      <c r="L93" s="52">
        <f t="shared" si="59"/>
        <v>-0.32823461561636519</v>
      </c>
      <c r="N93" s="40">
        <f t="shared" si="64"/>
        <v>0.65603514726103773</v>
      </c>
      <c r="O93" s="143">
        <f t="shared" si="65"/>
        <v>0.5026989770941227</v>
      </c>
      <c r="P93" s="52">
        <f t="shared" si="66"/>
        <v>-0.23373163893290957</v>
      </c>
    </row>
    <row r="94" spans="1:16" ht="20.100000000000001" customHeight="1" x14ac:dyDescent="0.25">
      <c r="A94" s="38" t="s">
        <v>231</v>
      </c>
      <c r="B94" s="19">
        <v>1272.3</v>
      </c>
      <c r="C94" s="140">
        <v>663.62000000000012</v>
      </c>
      <c r="D94" s="247">
        <f t="shared" si="51"/>
        <v>3.0034620902556998E-3</v>
      </c>
      <c r="E94" s="215">
        <f t="shared" si="52"/>
        <v>1.5229118813196297E-3</v>
      </c>
      <c r="F94" s="52">
        <f t="shared" si="63"/>
        <v>-0.47840918022478962</v>
      </c>
      <c r="H94" s="19">
        <v>196.172</v>
      </c>
      <c r="I94" s="140">
        <v>147.46199999999999</v>
      </c>
      <c r="J94" s="214">
        <f t="shared" si="53"/>
        <v>3.451816696870853E-3</v>
      </c>
      <c r="K94" s="215">
        <f t="shared" si="54"/>
        <v>2.6492658528635745E-3</v>
      </c>
      <c r="L94" s="52">
        <f t="shared" si="59"/>
        <v>-0.24830251004220791</v>
      </c>
      <c r="N94" s="40">
        <f t="shared" ref="N94" si="67">(H94/B94)*10</f>
        <v>1.5418690560402419</v>
      </c>
      <c r="O94" s="143">
        <f t="shared" ref="O94" si="68">(I94/C94)*10</f>
        <v>2.2220849281215145</v>
      </c>
      <c r="P94" s="52">
        <f t="shared" ref="P94" si="69">(O94-N94)/N94</f>
        <v>0.44116319049048952</v>
      </c>
    </row>
    <row r="95" spans="1:16" ht="20.100000000000001" customHeight="1" thickBot="1" x14ac:dyDescent="0.3">
      <c r="A95" s="8" t="s">
        <v>17</v>
      </c>
      <c r="B95" s="19">
        <f>B96-SUM(B68:B94)</f>
        <v>14321.750000000116</v>
      </c>
      <c r="C95" s="140">
        <f>C96-SUM(C68:C94)</f>
        <v>13434.720000000088</v>
      </c>
      <c r="D95" s="247">
        <f t="shared" si="51"/>
        <v>3.3808719005831898E-2</v>
      </c>
      <c r="E95" s="215">
        <f t="shared" si="52"/>
        <v>3.0830738540433663E-2</v>
      </c>
      <c r="F95" s="52">
        <f t="shared" ref="F95" si="70">(C95-B95)/B95</f>
        <v>-6.1935866776058841E-2</v>
      </c>
      <c r="H95" s="196">
        <f>H96-SUM(H68:H94)</f>
        <v>2872.4280000000072</v>
      </c>
      <c r="I95" s="119">
        <f>I96-SUM(I68:I94)</f>
        <v>2693.5409999999902</v>
      </c>
      <c r="J95" s="214">
        <f t="shared" si="53"/>
        <v>5.0542865092670593E-2</v>
      </c>
      <c r="K95" s="215">
        <f t="shared" si="54"/>
        <v>4.8391492008707189E-2</v>
      </c>
      <c r="L95" s="52">
        <f t="shared" ref="L95" si="71">(I95-H95)/H95</f>
        <v>-6.2277279012743415E-2</v>
      </c>
      <c r="N95" s="40">
        <f t="shared" ref="N95:N96" si="72">(H95/B95)*10</f>
        <v>2.0056403721612122</v>
      </c>
      <c r="O95" s="143">
        <f t="shared" ref="O95:O96" si="73">(I95/C95)*10</f>
        <v>2.0049104112329639</v>
      </c>
      <c r="P95" s="52">
        <f>(O95-N95)/N95</f>
        <v>-3.6395404598966243E-4</v>
      </c>
    </row>
    <row r="96" spans="1:16" ht="26.25" customHeight="1" thickBot="1" x14ac:dyDescent="0.3">
      <c r="A96" s="12" t="s">
        <v>18</v>
      </c>
      <c r="B96" s="17">
        <v>423611.14</v>
      </c>
      <c r="C96" s="145">
        <v>435757.32000000012</v>
      </c>
      <c r="D96" s="243">
        <f>SUM(D68:D95)</f>
        <v>1.0000000000000002</v>
      </c>
      <c r="E96" s="244">
        <f>SUM(E68:E95)</f>
        <v>1.0000000000000002</v>
      </c>
      <c r="F96" s="57">
        <f>(C96-B96)/B96</f>
        <v>2.8672947552795966E-2</v>
      </c>
      <c r="G96" s="1"/>
      <c r="H96" s="17">
        <v>56831.523000000023</v>
      </c>
      <c r="I96" s="145">
        <v>55661.457999999984</v>
      </c>
      <c r="J96" s="255">
        <f t="shared" si="53"/>
        <v>1</v>
      </c>
      <c r="K96" s="244">
        <f t="shared" si="54"/>
        <v>1</v>
      </c>
      <c r="L96" s="57">
        <f>(I96-H96)/H96</f>
        <v>-2.0588309766043721E-2</v>
      </c>
      <c r="M96" s="1"/>
      <c r="N96" s="37">
        <f t="shared" si="72"/>
        <v>1.3415965170321067</v>
      </c>
      <c r="O96" s="150">
        <f t="shared" si="73"/>
        <v>1.2773499249536411</v>
      </c>
      <c r="P96" s="57">
        <f>(O96-N96)/N96</f>
        <v>-4.7888162545764931E-2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J46:L49 J39:L45 J54:L56 J62:L62 J57:K61 D46:E51 D39:F45 D54:F56 F46:F49 P39:P49 J68:L78 D76:F78 N68:P78 F28 P28 D89:E90 D84:E88 J89:K90 J84:K86 D83:E83 D82:E82 J83:K83 J82:K82 F30 D59:E59 D58:E58 L61 D80:F81 D79:E79 D93:E93 D91:E91 J81:L81 J79:K79 J87:K88 J95:L96 J91:K91 N95:P96 D92:E92 J92:K94 J80:K80 P54:P56 N54:O56 J51:K51 J50:K50 D95:F96 D94:E94 D61:F62 D60:E60 N61:O62 P61:P62 F32:F33 J52:K52 D52:E52 J53:K53 D53:E53 D57:E5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50" t="s">
        <v>16</v>
      </c>
      <c r="B3" s="338"/>
      <c r="C3" s="338"/>
      <c r="D3" s="365" t="s">
        <v>1</v>
      </c>
      <c r="E3" s="363"/>
      <c r="F3" s="365" t="s">
        <v>104</v>
      </c>
      <c r="G3" s="363"/>
      <c r="H3" s="130" t="s">
        <v>0</v>
      </c>
      <c r="J3" s="367" t="s">
        <v>19</v>
      </c>
      <c r="K3" s="363"/>
      <c r="L3" s="361" t="s">
        <v>104</v>
      </c>
      <c r="M3" s="362"/>
      <c r="N3" s="130" t="s">
        <v>0</v>
      </c>
      <c r="P3" s="373" t="s">
        <v>22</v>
      </c>
      <c r="Q3" s="363"/>
      <c r="R3" s="130" t="s">
        <v>0</v>
      </c>
    </row>
    <row r="4" spans="1:18" x14ac:dyDescent="0.25">
      <c r="A4" s="364"/>
      <c r="B4" s="339"/>
      <c r="C4" s="339"/>
      <c r="D4" s="368" t="s">
        <v>155</v>
      </c>
      <c r="E4" s="370"/>
      <c r="F4" s="368" t="str">
        <f>D4</f>
        <v>jan-jul</v>
      </c>
      <c r="G4" s="370"/>
      <c r="H4" s="131" t="s">
        <v>152</v>
      </c>
      <c r="J4" s="371" t="str">
        <f>D4</f>
        <v>jan-jul</v>
      </c>
      <c r="K4" s="370"/>
      <c r="L4" s="372" t="str">
        <f>D4</f>
        <v>jan-jul</v>
      </c>
      <c r="M4" s="360"/>
      <c r="N4" s="131" t="str">
        <f>H4</f>
        <v>2025/2024</v>
      </c>
      <c r="P4" s="371" t="str">
        <f>D4</f>
        <v>jan-jul</v>
      </c>
      <c r="Q4" s="369"/>
      <c r="R4" s="131" t="str">
        <f>N4</f>
        <v>2025/2024</v>
      </c>
    </row>
    <row r="5" spans="1:18" ht="19.5" customHeight="1" thickBot="1" x14ac:dyDescent="0.3">
      <c r="A5" s="351"/>
      <c r="B5" s="374"/>
      <c r="C5" s="374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5734.0000000000036</v>
      </c>
      <c r="E6" s="147">
        <v>9399.8700000000117</v>
      </c>
      <c r="F6" s="248">
        <f>D6/D8</f>
        <v>0.4414759494158183</v>
      </c>
      <c r="G6" s="256">
        <f>E6/E8</f>
        <v>0.54578122695639131</v>
      </c>
      <c r="H6" s="165">
        <f>(E6-D6)/D6</f>
        <v>0.63932159051273207</v>
      </c>
      <c r="I6" s="1"/>
      <c r="J6" s="19">
        <v>1509.6340000000012</v>
      </c>
      <c r="K6" s="147">
        <v>1870.4639999999995</v>
      </c>
      <c r="L6" s="247">
        <f>J6/J8</f>
        <v>0.21325453904380062</v>
      </c>
      <c r="M6" s="246">
        <f>K6/K8</f>
        <v>0.26527912354231969</v>
      </c>
      <c r="N6" s="165">
        <f>(K6-J6)/J6</f>
        <v>0.23901819911316124</v>
      </c>
      <c r="P6" s="27">
        <f t="shared" ref="P6:Q8" si="0">(J6/D6)*10</f>
        <v>2.6327764213463558</v>
      </c>
      <c r="Q6" s="152">
        <f t="shared" si="0"/>
        <v>1.9898828388052145</v>
      </c>
      <c r="R6" s="165">
        <f>(Q6-P6)/P6</f>
        <v>-0.24418844582798896</v>
      </c>
    </row>
    <row r="7" spans="1:18" ht="24" customHeight="1" thickBot="1" x14ac:dyDescent="0.3">
      <c r="A7" s="161" t="s">
        <v>21</v>
      </c>
      <c r="B7" s="1"/>
      <c r="C7" s="1"/>
      <c r="D7" s="117">
        <v>7254.2500000000009</v>
      </c>
      <c r="E7" s="140">
        <v>7822.9100000000153</v>
      </c>
      <c r="F7" s="248">
        <f>D7/D8</f>
        <v>0.55852405058418175</v>
      </c>
      <c r="G7" s="228">
        <f>E7/E8</f>
        <v>0.45421877304360869</v>
      </c>
      <c r="H7" s="55">
        <f t="shared" ref="H7:H8" si="1">(E7-D7)/D7</f>
        <v>7.838990936347856E-2</v>
      </c>
      <c r="J7" s="19">
        <v>5569.3899999999967</v>
      </c>
      <c r="K7" s="140">
        <v>5180.4639999999954</v>
      </c>
      <c r="L7" s="247">
        <f>J7/J8</f>
        <v>0.78674546095619946</v>
      </c>
      <c r="M7" s="215">
        <f>K7/K8</f>
        <v>0.73472087645768036</v>
      </c>
      <c r="N7" s="102">
        <f t="shared" ref="N7:N8" si="2">(K7-J7)/J7</f>
        <v>-6.9832782405254715E-2</v>
      </c>
      <c r="P7" s="27">
        <f t="shared" si="0"/>
        <v>7.6774166867698188</v>
      </c>
      <c r="Q7" s="152">
        <f t="shared" si="0"/>
        <v>6.6221700109038517</v>
      </c>
      <c r="R7" s="102">
        <f t="shared" ref="R7:R8" si="3">(Q7-P7)/P7</f>
        <v>-0.13744814420251944</v>
      </c>
    </row>
    <row r="8" spans="1:18" ht="26.25" customHeight="1" thickBot="1" x14ac:dyDescent="0.3">
      <c r="A8" s="12" t="s">
        <v>12</v>
      </c>
      <c r="B8" s="162"/>
      <c r="C8" s="162"/>
      <c r="D8" s="163">
        <v>12988.250000000004</v>
      </c>
      <c r="E8" s="145">
        <v>17222.780000000028</v>
      </c>
      <c r="F8" s="257">
        <f>SUM(F6:F7)</f>
        <v>1</v>
      </c>
      <c r="G8" s="258">
        <f>SUM(G6:G7)</f>
        <v>1</v>
      </c>
      <c r="H8" s="164">
        <f t="shared" si="1"/>
        <v>0.32602775585625648</v>
      </c>
      <c r="I8" s="1"/>
      <c r="J8" s="17">
        <v>7079.0239999999976</v>
      </c>
      <c r="K8" s="145">
        <v>7050.9279999999944</v>
      </c>
      <c r="L8" s="243">
        <f>SUM(L6:L7)</f>
        <v>1</v>
      </c>
      <c r="M8" s="244">
        <f>SUM(M6:M7)</f>
        <v>1</v>
      </c>
      <c r="N8" s="164">
        <f t="shared" si="2"/>
        <v>-3.9689087083195646E-3</v>
      </c>
      <c r="O8" s="1"/>
      <c r="P8" s="29">
        <f t="shared" si="0"/>
        <v>5.4503293361307303</v>
      </c>
      <c r="Q8" s="146">
        <f t="shared" si="0"/>
        <v>4.0939546345015048</v>
      </c>
      <c r="R8" s="164">
        <f t="shared" si="3"/>
        <v>-0.24886105370508418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topLeftCell="A31" workbookViewId="0">
      <selection activeCell="D81" sqref="D81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13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6" x14ac:dyDescent="0.25">
      <c r="A5" s="378"/>
      <c r="B5" s="368" t="s">
        <v>155</v>
      </c>
      <c r="C5" s="370"/>
      <c r="D5" s="368" t="str">
        <f>B5</f>
        <v>jan-jul</v>
      </c>
      <c r="E5" s="370"/>
      <c r="F5" s="131" t="s">
        <v>152</v>
      </c>
      <c r="H5" s="371" t="str">
        <f>B5</f>
        <v>jan-jul</v>
      </c>
      <c r="I5" s="370"/>
      <c r="J5" s="368" t="str">
        <f>B5</f>
        <v>jan-jul</v>
      </c>
      <c r="K5" s="369"/>
      <c r="L5" s="131" t="str">
        <f>F5</f>
        <v>2025/2024</v>
      </c>
      <c r="N5" s="371" t="str">
        <f>B5</f>
        <v>jan-jul</v>
      </c>
      <c r="O5" s="369"/>
      <c r="P5" s="131" t="str">
        <f>L5</f>
        <v>2025/2024</v>
      </c>
    </row>
    <row r="6" spans="1:16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176</v>
      </c>
      <c r="B7" s="39">
        <v>1935.98</v>
      </c>
      <c r="C7" s="147">
        <v>2111.8799999999997</v>
      </c>
      <c r="D7" s="247">
        <f>B7/$B$33</f>
        <v>0.14905626239100722</v>
      </c>
      <c r="E7" s="246">
        <f>C7/$C$33</f>
        <v>0.12262131897405641</v>
      </c>
      <c r="F7" s="52">
        <f>(C7-B7)/B7</f>
        <v>9.085837663612209E-2</v>
      </c>
      <c r="H7" s="39">
        <v>2046.2769999999998</v>
      </c>
      <c r="I7" s="147">
        <v>1117.933</v>
      </c>
      <c r="J7" s="247">
        <f>H7/$H$33</f>
        <v>0.28906202323936175</v>
      </c>
      <c r="K7" s="246">
        <f>I7/$I$33</f>
        <v>0.15855118645375471</v>
      </c>
      <c r="L7" s="52">
        <f>(I7-H7)/H7</f>
        <v>-0.45367464913108047</v>
      </c>
      <c r="N7" s="27">
        <f t="shared" ref="N7:N33" si="0">(H7/B7)*10</f>
        <v>10.569721794646638</v>
      </c>
      <c r="O7" s="151">
        <f t="shared" ref="O7:O33" si="1">(I7/C7)*10</f>
        <v>5.293544140765575</v>
      </c>
      <c r="P7" s="61">
        <f>(O7-N7)/N7</f>
        <v>-0.49917847947079796</v>
      </c>
    </row>
    <row r="8" spans="1:16" ht="20.100000000000001" customHeight="1" x14ac:dyDescent="0.25">
      <c r="A8" s="8" t="s">
        <v>175</v>
      </c>
      <c r="B8" s="19">
        <v>2740.43</v>
      </c>
      <c r="C8" s="140">
        <v>6139.2000000000007</v>
      </c>
      <c r="D8" s="247">
        <f t="shared" ref="D8:D32" si="2">B8/$B$33</f>
        <v>0.21099301291551972</v>
      </c>
      <c r="E8" s="215">
        <f t="shared" ref="E8:E32" si="3">C8/$C$33</f>
        <v>0.35645813277531269</v>
      </c>
      <c r="F8" s="52">
        <f t="shared" ref="F8:F33" si="4">(C8-B8)/B8</f>
        <v>1.2402323722919399</v>
      </c>
      <c r="H8" s="19">
        <v>670.80700000000002</v>
      </c>
      <c r="I8" s="140">
        <v>1098.9159999999999</v>
      </c>
      <c r="J8" s="247">
        <f t="shared" ref="J8:J32" si="5">H8/$H$33</f>
        <v>9.4759814347288557E-2</v>
      </c>
      <c r="K8" s="215">
        <f t="shared" ref="K8:K32" si="6">I8/$I$33</f>
        <v>0.15585409466668781</v>
      </c>
      <c r="L8" s="52">
        <f t="shared" ref="L8:L31" si="7">(I8-H8)/H8</f>
        <v>0.638199959153676</v>
      </c>
      <c r="N8" s="27">
        <f t="shared" si="0"/>
        <v>2.4478165835288621</v>
      </c>
      <c r="O8" s="152">
        <f t="shared" si="1"/>
        <v>1.7899986968986183</v>
      </c>
      <c r="P8" s="52">
        <f t="shared" ref="P8:P64" si="8">(O8-N8)/N8</f>
        <v>-0.26873659205376793</v>
      </c>
    </row>
    <row r="9" spans="1:16" ht="20.100000000000001" customHeight="1" x14ac:dyDescent="0.25">
      <c r="A9" s="8" t="s">
        <v>169</v>
      </c>
      <c r="B9" s="19">
        <v>413.82</v>
      </c>
      <c r="C9" s="140">
        <v>1112.97</v>
      </c>
      <c r="D9" s="247">
        <f t="shared" si="2"/>
        <v>3.1861105229726856E-2</v>
      </c>
      <c r="E9" s="215">
        <f t="shared" si="3"/>
        <v>6.462197159808114E-2</v>
      </c>
      <c r="F9" s="52">
        <f t="shared" si="4"/>
        <v>1.6895026823256492</v>
      </c>
      <c r="H9" s="19">
        <v>300.20999999999998</v>
      </c>
      <c r="I9" s="140">
        <v>1084.4309999999998</v>
      </c>
      <c r="J9" s="247">
        <f t="shared" si="5"/>
        <v>4.2408388501013694E-2</v>
      </c>
      <c r="K9" s="215">
        <f t="shared" si="6"/>
        <v>0.15379975515279687</v>
      </c>
      <c r="L9" s="52">
        <f t="shared" si="7"/>
        <v>2.6122414309983006</v>
      </c>
      <c r="N9" s="27">
        <f t="shared" ref="N9:N15" si="9">(H9/B9)*10</f>
        <v>7.2546034507756998</v>
      </c>
      <c r="O9" s="152">
        <f t="shared" ref="O9:O15" si="10">(I9/C9)*10</f>
        <v>9.7435779940160092</v>
      </c>
      <c r="P9" s="52">
        <f t="shared" ref="P9:P15" si="11">(O9-N9)/N9</f>
        <v>0.34308898620422529</v>
      </c>
    </row>
    <row r="10" spans="1:16" ht="20.100000000000001" customHeight="1" x14ac:dyDescent="0.25">
      <c r="A10" s="8" t="s">
        <v>166</v>
      </c>
      <c r="B10" s="19">
        <v>1108.8600000000001</v>
      </c>
      <c r="C10" s="140">
        <v>981.66</v>
      </c>
      <c r="D10" s="247">
        <f t="shared" si="2"/>
        <v>8.5374088118106733E-2</v>
      </c>
      <c r="E10" s="215">
        <f t="shared" si="3"/>
        <v>5.6997766911032935E-2</v>
      </c>
      <c r="F10" s="52">
        <f t="shared" si="4"/>
        <v>-0.11471240733726543</v>
      </c>
      <c r="H10" s="19">
        <v>766.00399999999991</v>
      </c>
      <c r="I10" s="140">
        <v>598.23599999999988</v>
      </c>
      <c r="J10" s="247">
        <f t="shared" si="5"/>
        <v>0.10820757211728621</v>
      </c>
      <c r="K10" s="215">
        <f t="shared" si="6"/>
        <v>8.4845001962862168E-2</v>
      </c>
      <c r="L10" s="52">
        <f t="shared" si="7"/>
        <v>-0.21901713306980128</v>
      </c>
      <c r="N10" s="27">
        <f t="shared" si="9"/>
        <v>6.9080316721678106</v>
      </c>
      <c r="O10" s="152">
        <f t="shared" si="10"/>
        <v>6.0941262759000043</v>
      </c>
      <c r="P10" s="52">
        <f t="shared" si="11"/>
        <v>-0.11782015990850175</v>
      </c>
    </row>
    <row r="11" spans="1:16" ht="20.100000000000001" customHeight="1" x14ac:dyDescent="0.25">
      <c r="A11" s="8" t="s">
        <v>167</v>
      </c>
      <c r="B11" s="19">
        <v>439.86</v>
      </c>
      <c r="C11" s="140">
        <v>424.21999999999991</v>
      </c>
      <c r="D11" s="247">
        <f t="shared" si="2"/>
        <v>3.3865994264046344E-2</v>
      </c>
      <c r="E11" s="215">
        <f t="shared" si="3"/>
        <v>2.4631331294947729E-2</v>
      </c>
      <c r="F11" s="52">
        <f t="shared" si="4"/>
        <v>-3.5556768062565587E-2</v>
      </c>
      <c r="H11" s="19">
        <v>678.07500000000016</v>
      </c>
      <c r="I11" s="140">
        <v>567.64199999999983</v>
      </c>
      <c r="J11" s="247">
        <f t="shared" si="5"/>
        <v>9.5786509552729326E-2</v>
      </c>
      <c r="K11" s="215">
        <f t="shared" si="6"/>
        <v>8.0505998643015469E-2</v>
      </c>
      <c r="L11" s="52">
        <f t="shared" si="7"/>
        <v>-0.1628625152084951</v>
      </c>
      <c r="N11" s="27">
        <f t="shared" si="9"/>
        <v>15.41570045014323</v>
      </c>
      <c r="O11" s="152">
        <f t="shared" si="10"/>
        <v>13.380840130121163</v>
      </c>
      <c r="P11" s="52">
        <f t="shared" si="11"/>
        <v>-0.13199921253031102</v>
      </c>
    </row>
    <row r="12" spans="1:16" ht="20.100000000000001" customHeight="1" x14ac:dyDescent="0.25">
      <c r="A12" s="8" t="s">
        <v>180</v>
      </c>
      <c r="B12" s="19">
        <v>59.09999999999998</v>
      </c>
      <c r="C12" s="140">
        <v>73.09</v>
      </c>
      <c r="D12" s="247">
        <f t="shared" si="2"/>
        <v>4.5502665871075751E-3</v>
      </c>
      <c r="E12" s="215">
        <f t="shared" si="3"/>
        <v>4.2437980395731694E-3</v>
      </c>
      <c r="F12" s="52">
        <f t="shared" si="4"/>
        <v>0.23671742808798693</v>
      </c>
      <c r="H12" s="19">
        <v>295.64300000000003</v>
      </c>
      <c r="I12" s="140">
        <v>383.928</v>
      </c>
      <c r="J12" s="247">
        <f t="shared" si="5"/>
        <v>4.1763243068536002E-2</v>
      </c>
      <c r="K12" s="215">
        <f t="shared" si="6"/>
        <v>5.4450704928486006E-2</v>
      </c>
      <c r="L12" s="52">
        <f t="shared" si="7"/>
        <v>0.29862029542387258</v>
      </c>
      <c r="N12" s="27">
        <f t="shared" si="9"/>
        <v>50.02419627749579</v>
      </c>
      <c r="O12" s="152">
        <f t="shared" si="10"/>
        <v>52.528116021343543</v>
      </c>
      <c r="P12" s="52">
        <f t="shared" si="11"/>
        <v>5.0054172384058522E-2</v>
      </c>
    </row>
    <row r="13" spans="1:16" ht="20.100000000000001" customHeight="1" x14ac:dyDescent="0.25">
      <c r="A13" s="8" t="s">
        <v>172</v>
      </c>
      <c r="B13" s="19">
        <v>1706.8600000000001</v>
      </c>
      <c r="C13" s="140">
        <v>2112.9299999999998</v>
      </c>
      <c r="D13" s="247">
        <f t="shared" si="2"/>
        <v>0.13141570265432215</v>
      </c>
      <c r="E13" s="215">
        <f t="shared" si="3"/>
        <v>0.12268228474148769</v>
      </c>
      <c r="F13" s="52">
        <f t="shared" si="4"/>
        <v>0.2379046904842809</v>
      </c>
      <c r="H13" s="19">
        <v>394.55600000000004</v>
      </c>
      <c r="I13" s="140">
        <v>309.53999999999991</v>
      </c>
      <c r="J13" s="247">
        <f t="shared" si="5"/>
        <v>5.5735931958981917E-2</v>
      </c>
      <c r="K13" s="215">
        <f t="shared" si="6"/>
        <v>4.3900604289250987E-2</v>
      </c>
      <c r="L13" s="52">
        <f t="shared" si="7"/>
        <v>-0.21547258183882675</v>
      </c>
      <c r="N13" s="27">
        <f t="shared" si="9"/>
        <v>2.3115897027289876</v>
      </c>
      <c r="O13" s="152">
        <f t="shared" si="10"/>
        <v>1.4649799094148879</v>
      </c>
      <c r="P13" s="52">
        <f t="shared" si="11"/>
        <v>-0.36624570195766998</v>
      </c>
    </row>
    <row r="14" spans="1:16" ht="20.100000000000001" customHeight="1" x14ac:dyDescent="0.25">
      <c r="A14" s="8" t="s">
        <v>170</v>
      </c>
      <c r="B14" s="19">
        <v>407.79</v>
      </c>
      <c r="C14" s="140">
        <v>614.42000000000007</v>
      </c>
      <c r="D14" s="247">
        <f t="shared" si="2"/>
        <v>3.1396839451042283E-2</v>
      </c>
      <c r="E14" s="215">
        <f t="shared" si="3"/>
        <v>3.5674844595355686E-2</v>
      </c>
      <c r="F14" s="52">
        <f t="shared" si="4"/>
        <v>0.50670688344491044</v>
      </c>
      <c r="H14" s="19">
        <v>185.32800000000006</v>
      </c>
      <c r="I14" s="140">
        <v>262.07300000000004</v>
      </c>
      <c r="J14" s="247">
        <f t="shared" si="5"/>
        <v>2.6179880164271242E-2</v>
      </c>
      <c r="K14" s="215">
        <f t="shared" si="6"/>
        <v>3.7168582631959934E-2</v>
      </c>
      <c r="L14" s="52">
        <f t="shared" si="7"/>
        <v>0.41410364327030968</v>
      </c>
      <c r="N14" s="27">
        <f t="shared" si="9"/>
        <v>4.544692120944605</v>
      </c>
      <c r="O14" s="152">
        <f t="shared" si="10"/>
        <v>4.2653722209563494</v>
      </c>
      <c r="P14" s="52">
        <f t="shared" si="11"/>
        <v>-6.1460687006934037E-2</v>
      </c>
    </row>
    <row r="15" spans="1:16" ht="20.100000000000001" customHeight="1" x14ac:dyDescent="0.25">
      <c r="A15" s="8" t="s">
        <v>181</v>
      </c>
      <c r="B15" s="19">
        <v>123.07999999999998</v>
      </c>
      <c r="C15" s="140">
        <v>301.70999999999998</v>
      </c>
      <c r="D15" s="247">
        <f t="shared" si="2"/>
        <v>9.4762573864839335E-3</v>
      </c>
      <c r="E15" s="215">
        <f t="shared" si="3"/>
        <v>1.7518077801609262E-2</v>
      </c>
      <c r="F15" s="52">
        <f t="shared" si="4"/>
        <v>1.4513324666883329</v>
      </c>
      <c r="H15" s="19">
        <v>78.446000000000012</v>
      </c>
      <c r="I15" s="140">
        <v>184.392</v>
      </c>
      <c r="J15" s="247">
        <f t="shared" si="5"/>
        <v>1.1081471118052433E-2</v>
      </c>
      <c r="K15" s="215">
        <f t="shared" si="6"/>
        <v>2.6151451269960491E-2</v>
      </c>
      <c r="L15" s="52">
        <f t="shared" si="7"/>
        <v>1.350559620630752</v>
      </c>
      <c r="N15" s="27">
        <f t="shared" si="9"/>
        <v>6.3735781605459882</v>
      </c>
      <c r="O15" s="152">
        <f t="shared" si="10"/>
        <v>6.1115640847171129</v>
      </c>
      <c r="P15" s="52">
        <f t="shared" si="11"/>
        <v>-4.1109415971519223E-2</v>
      </c>
    </row>
    <row r="16" spans="1:16" ht="20.100000000000001" customHeight="1" x14ac:dyDescent="0.25">
      <c r="A16" s="8" t="s">
        <v>168</v>
      </c>
      <c r="B16" s="19">
        <v>493.51</v>
      </c>
      <c r="C16" s="140">
        <v>270.54999999999995</v>
      </c>
      <c r="D16" s="247">
        <f t="shared" si="2"/>
        <v>3.7996650819009478E-2</v>
      </c>
      <c r="E16" s="215">
        <f t="shared" si="3"/>
        <v>1.5708846074791637E-2</v>
      </c>
      <c r="F16" s="52">
        <f t="shared" si="4"/>
        <v>-0.45178415837571689</v>
      </c>
      <c r="H16" s="19">
        <v>240.50399999999999</v>
      </c>
      <c r="I16" s="140">
        <v>162.48300000000003</v>
      </c>
      <c r="J16" s="247">
        <f t="shared" si="5"/>
        <v>3.3974174971012953E-2</v>
      </c>
      <c r="K16" s="215">
        <f t="shared" si="6"/>
        <v>2.304420070663039E-2</v>
      </c>
      <c r="L16" s="52">
        <f t="shared" si="7"/>
        <v>-0.32440624688154857</v>
      </c>
      <c r="N16" s="27">
        <f t="shared" ref="N16:N19" si="12">(H16/B16)*10</f>
        <v>4.8733358999817629</v>
      </c>
      <c r="O16" s="152">
        <f t="shared" ref="O16:O19" si="13">(I16/C16)*10</f>
        <v>6.0056551469229369</v>
      </c>
      <c r="P16" s="52">
        <f t="shared" ref="P16:P19" si="14">(O16-N16)/N16</f>
        <v>0.23234992829971179</v>
      </c>
    </row>
    <row r="17" spans="1:16" ht="20.100000000000001" customHeight="1" x14ac:dyDescent="0.25">
      <c r="A17" s="8" t="s">
        <v>185</v>
      </c>
      <c r="B17" s="19">
        <v>238.66</v>
      </c>
      <c r="C17" s="140">
        <v>275.88999999999993</v>
      </c>
      <c r="D17" s="247">
        <f t="shared" si="2"/>
        <v>1.8375069774603965E-2</v>
      </c>
      <c r="E17" s="215">
        <f t="shared" si="3"/>
        <v>1.60189005491564E-2</v>
      </c>
      <c r="F17" s="52">
        <f t="shared" si="4"/>
        <v>0.15599597754127181</v>
      </c>
      <c r="H17" s="19">
        <v>118.651</v>
      </c>
      <c r="I17" s="140">
        <v>133.65800000000002</v>
      </c>
      <c r="J17" s="247">
        <f t="shared" si="5"/>
        <v>1.6760926364990426E-2</v>
      </c>
      <c r="K17" s="215">
        <f t="shared" si="6"/>
        <v>1.8956086347782872E-2</v>
      </c>
      <c r="L17" s="52">
        <f t="shared" si="7"/>
        <v>0.12648018137226</v>
      </c>
      <c r="N17" s="27">
        <f t="shared" si="12"/>
        <v>4.9715494846224759</v>
      </c>
      <c r="O17" s="152">
        <f t="shared" si="13"/>
        <v>4.8446119830367191</v>
      </c>
      <c r="P17" s="52">
        <f t="shared" si="14"/>
        <v>-2.5532784492719583E-2</v>
      </c>
    </row>
    <row r="18" spans="1:16" ht="20.100000000000001" customHeight="1" x14ac:dyDescent="0.25">
      <c r="A18" s="8" t="s">
        <v>177</v>
      </c>
      <c r="B18" s="19">
        <v>216.56999999999996</v>
      </c>
      <c r="C18" s="140">
        <v>189.69999999999996</v>
      </c>
      <c r="D18" s="247">
        <f t="shared" si="2"/>
        <v>1.6674301772756136E-2</v>
      </c>
      <c r="E18" s="215">
        <f t="shared" si="3"/>
        <v>1.1014481982583528E-2</v>
      </c>
      <c r="F18" s="52">
        <f t="shared" si="4"/>
        <v>-0.12407073925289749</v>
      </c>
      <c r="H18" s="19">
        <v>151.56099999999998</v>
      </c>
      <c r="I18" s="140">
        <v>130.874</v>
      </c>
      <c r="J18" s="247">
        <f t="shared" si="5"/>
        <v>2.1409872321382153E-2</v>
      </c>
      <c r="K18" s="215">
        <f t="shared" si="6"/>
        <v>1.8561244704243182E-2</v>
      </c>
      <c r="L18" s="52">
        <f t="shared" si="7"/>
        <v>-0.13649289724929228</v>
      </c>
      <c r="N18" s="27">
        <f t="shared" si="12"/>
        <v>6.9982453710116825</v>
      </c>
      <c r="O18" s="152">
        <f t="shared" si="13"/>
        <v>6.8989984185556157</v>
      </c>
      <c r="P18" s="52">
        <f t="shared" si="14"/>
        <v>-1.4181690865994811E-2</v>
      </c>
    </row>
    <row r="19" spans="1:16" ht="20.100000000000001" customHeight="1" x14ac:dyDescent="0.25">
      <c r="A19" s="8" t="s">
        <v>165</v>
      </c>
      <c r="B19" s="19">
        <v>438.57000000000005</v>
      </c>
      <c r="C19" s="140">
        <v>368.84000000000003</v>
      </c>
      <c r="D19" s="247">
        <f t="shared" si="2"/>
        <v>3.3766673724327755E-2</v>
      </c>
      <c r="E19" s="215">
        <f t="shared" si="3"/>
        <v>2.141582253271539E-2</v>
      </c>
      <c r="F19" s="52">
        <f t="shared" si="4"/>
        <v>-0.15899400323779558</v>
      </c>
      <c r="H19" s="19">
        <v>108.47499999999998</v>
      </c>
      <c r="I19" s="140">
        <v>107.70700000000001</v>
      </c>
      <c r="J19" s="247">
        <f t="shared" si="5"/>
        <v>1.5323440067444322E-2</v>
      </c>
      <c r="K19" s="215">
        <f t="shared" si="6"/>
        <v>1.5275577909744646E-2</v>
      </c>
      <c r="L19" s="52">
        <f t="shared" si="7"/>
        <v>-7.0799723438577777E-3</v>
      </c>
      <c r="N19" s="27">
        <f t="shared" si="12"/>
        <v>2.4733793921152829</v>
      </c>
      <c r="O19" s="152">
        <f t="shared" si="13"/>
        <v>2.9201550807938403</v>
      </c>
      <c r="P19" s="52">
        <f t="shared" si="14"/>
        <v>0.18063370710648075</v>
      </c>
    </row>
    <row r="20" spans="1:16" ht="20.100000000000001" customHeight="1" x14ac:dyDescent="0.25">
      <c r="A20" s="8" t="s">
        <v>171</v>
      </c>
      <c r="B20" s="19">
        <v>381.46999999999997</v>
      </c>
      <c r="C20" s="140">
        <v>307.27</v>
      </c>
      <c r="D20" s="247">
        <f t="shared" si="2"/>
        <v>2.9370392470117211E-2</v>
      </c>
      <c r="E20" s="215">
        <f t="shared" si="3"/>
        <v>1.7840906055816768E-2</v>
      </c>
      <c r="F20" s="52">
        <f t="shared" si="4"/>
        <v>-0.19451070857472408</v>
      </c>
      <c r="H20" s="19">
        <v>104.87999999999997</v>
      </c>
      <c r="I20" s="140">
        <v>99.207999999999998</v>
      </c>
      <c r="J20" s="247">
        <f t="shared" si="5"/>
        <v>1.4815601698765248E-2</v>
      </c>
      <c r="K20" s="215">
        <f t="shared" si="6"/>
        <v>1.4070204659585233E-2</v>
      </c>
      <c r="L20" s="52">
        <f t="shared" si="7"/>
        <v>-5.4080854309686982E-2</v>
      </c>
      <c r="N20" s="27">
        <f t="shared" ref="N20:N31" si="15">(H20/B20)*10</f>
        <v>2.7493643012556683</v>
      </c>
      <c r="O20" s="152">
        <f t="shared" ref="O20:O31" si="16">(I20/C20)*10</f>
        <v>3.2286913789175649</v>
      </c>
      <c r="P20" s="52">
        <f t="shared" ref="P20:P31" si="17">(O20-N20)/N20</f>
        <v>0.17434105674645661</v>
      </c>
    </row>
    <row r="21" spans="1:16" ht="20.100000000000001" customHeight="1" x14ac:dyDescent="0.25">
      <c r="A21" s="8" t="s">
        <v>186</v>
      </c>
      <c r="B21" s="19">
        <v>208.08</v>
      </c>
      <c r="C21" s="140">
        <v>264.00999999999993</v>
      </c>
      <c r="D21" s="247">
        <f t="shared" si="2"/>
        <v>1.6020634034608201E-2</v>
      </c>
      <c r="E21" s="215">
        <f t="shared" si="3"/>
        <v>1.5329116437648272E-2</v>
      </c>
      <c r="F21" s="52">
        <f t="shared" si="4"/>
        <v>0.26879084967320221</v>
      </c>
      <c r="H21" s="19">
        <v>64.22</v>
      </c>
      <c r="I21" s="140">
        <v>93.12299999999999</v>
      </c>
      <c r="J21" s="247">
        <f t="shared" si="5"/>
        <v>9.0718720546787233E-3</v>
      </c>
      <c r="K21" s="215">
        <f t="shared" si="6"/>
        <v>1.3207197690857144E-2</v>
      </c>
      <c r="L21" s="52">
        <f t="shared" si="7"/>
        <v>0.45006228589224528</v>
      </c>
      <c r="N21" s="27">
        <f t="shared" si="15"/>
        <v>3.0863129565551706</v>
      </c>
      <c r="O21" s="152">
        <f t="shared" si="16"/>
        <v>3.5272527555774409</v>
      </c>
      <c r="P21" s="52">
        <f t="shared" si="17"/>
        <v>0.14286943846240116</v>
      </c>
    </row>
    <row r="22" spans="1:16" ht="20.100000000000001" customHeight="1" x14ac:dyDescent="0.25">
      <c r="A22" s="8" t="s">
        <v>178</v>
      </c>
      <c r="B22" s="19">
        <v>19.550000000000004</v>
      </c>
      <c r="C22" s="140">
        <v>66.739999999999995</v>
      </c>
      <c r="D22" s="247">
        <f t="shared" si="2"/>
        <v>1.5052066290685811E-3</v>
      </c>
      <c r="E22" s="215">
        <f t="shared" si="3"/>
        <v>3.8751003032030827E-3</v>
      </c>
      <c r="F22" s="52">
        <f t="shared" si="4"/>
        <v>2.4138107416879784</v>
      </c>
      <c r="H22" s="19">
        <v>15.658000000000001</v>
      </c>
      <c r="I22" s="140">
        <v>61.535000000000011</v>
      </c>
      <c r="J22" s="247">
        <f t="shared" si="5"/>
        <v>2.211886836377444E-3</v>
      </c>
      <c r="K22" s="215">
        <f t="shared" si="6"/>
        <v>8.7272200198328514E-3</v>
      </c>
      <c r="L22" s="52">
        <f t="shared" si="7"/>
        <v>2.9299399667901396</v>
      </c>
      <c r="N22" s="27">
        <f t="shared" ref="N22:N23" si="18">(H22/B22)*10</f>
        <v>8.0092071611253193</v>
      </c>
      <c r="O22" s="152">
        <f t="shared" ref="O22:O23" si="19">(I22/C22)*10</f>
        <v>9.2201078813305397</v>
      </c>
      <c r="P22" s="52">
        <f t="shared" ref="P22:P23" si="20">(O22-N22)/N22</f>
        <v>0.15118858781461272</v>
      </c>
    </row>
    <row r="23" spans="1:16" ht="20.100000000000001" customHeight="1" x14ac:dyDescent="0.25">
      <c r="A23" s="8" t="s">
        <v>210</v>
      </c>
      <c r="B23" s="19">
        <v>249.75000000000003</v>
      </c>
      <c r="C23" s="140">
        <v>197.78000000000003</v>
      </c>
      <c r="D23" s="247">
        <f t="shared" si="2"/>
        <v>1.9228918445518061E-2</v>
      </c>
      <c r="E23" s="215">
        <f t="shared" si="3"/>
        <v>1.14836280786261E-2</v>
      </c>
      <c r="F23" s="52">
        <f>(C23-B23)/B23</f>
        <v>-0.20808808808808807</v>
      </c>
      <c r="H23" s="19">
        <v>61.838999999999999</v>
      </c>
      <c r="I23" s="140">
        <v>49.944000000000003</v>
      </c>
      <c r="J23" s="247">
        <f t="shared" si="5"/>
        <v>8.7355262533366177E-3</v>
      </c>
      <c r="K23" s="215">
        <f t="shared" si="6"/>
        <v>7.0833229328111135E-3</v>
      </c>
      <c r="L23" s="52">
        <f t="shared" si="7"/>
        <v>-0.19235433949449371</v>
      </c>
      <c r="N23" s="27">
        <f t="shared" si="18"/>
        <v>2.4760360360360356</v>
      </c>
      <c r="O23" s="152">
        <f t="shared" si="19"/>
        <v>2.5252300535949028</v>
      </c>
      <c r="P23" s="52">
        <f t="shared" si="20"/>
        <v>1.986805395515304E-2</v>
      </c>
    </row>
    <row r="24" spans="1:16" ht="20.100000000000001" customHeight="1" x14ac:dyDescent="0.25">
      <c r="A24" s="8" t="s">
        <v>232</v>
      </c>
      <c r="B24" s="19">
        <v>12.219999999999999</v>
      </c>
      <c r="C24" s="140">
        <v>11.149999999999999</v>
      </c>
      <c r="D24" s="247">
        <f t="shared" si="2"/>
        <v>9.4085038400092353E-4</v>
      </c>
      <c r="E24" s="215">
        <f t="shared" si="3"/>
        <v>6.4739838748448264E-4</v>
      </c>
      <c r="F24" s="52">
        <f>(C24-B24)/B24</f>
        <v>-8.7561374795417382E-2</v>
      </c>
      <c r="H24" s="19">
        <v>40.120999999999995</v>
      </c>
      <c r="I24" s="140">
        <v>49.361000000000004</v>
      </c>
      <c r="J24" s="247">
        <f t="shared" si="5"/>
        <v>5.6675892043874963E-3</v>
      </c>
      <c r="K24" s="215">
        <f t="shared" si="6"/>
        <v>7.000638781164692E-3</v>
      </c>
      <c r="L24" s="52">
        <f t="shared" ref="L24" si="21">(I24-H24)/H24</f>
        <v>0.23030333241943149</v>
      </c>
      <c r="N24" s="27">
        <f t="shared" ref="N24" si="22">(H24/B24)*10</f>
        <v>32.832242225859247</v>
      </c>
      <c r="O24" s="152">
        <f t="shared" ref="O24" si="23">(I24/C24)*10</f>
        <v>44.26995515695068</v>
      </c>
      <c r="P24" s="52">
        <f t="shared" ref="P24" si="24">(O24-N24)/N24</f>
        <v>0.34836831588927819</v>
      </c>
    </row>
    <row r="25" spans="1:16" ht="20.100000000000001" customHeight="1" x14ac:dyDescent="0.25">
      <c r="A25" s="8" t="s">
        <v>182</v>
      </c>
      <c r="B25" s="19">
        <v>93.989999999999952</v>
      </c>
      <c r="C25" s="140">
        <v>92.350000000000009</v>
      </c>
      <c r="D25" s="247">
        <f t="shared" si="2"/>
        <v>7.236540719496462E-3</v>
      </c>
      <c r="E25" s="215">
        <f t="shared" si="3"/>
        <v>5.3620844021696843E-3</v>
      </c>
      <c r="F25" s="52">
        <f t="shared" si="4"/>
        <v>-1.7448664751568727E-2</v>
      </c>
      <c r="H25" s="19">
        <v>50.478000000000009</v>
      </c>
      <c r="I25" s="140">
        <v>47.548999999999992</v>
      </c>
      <c r="J25" s="247">
        <f t="shared" si="5"/>
        <v>7.1306439983816984E-3</v>
      </c>
      <c r="K25" s="215">
        <f t="shared" si="6"/>
        <v>6.7436513321367042E-3</v>
      </c>
      <c r="L25" s="52">
        <f t="shared" si="7"/>
        <v>-5.8025278339078723E-2</v>
      </c>
      <c r="N25" s="27">
        <f t="shared" ref="N25:N29" si="25">(H25/B25)*10</f>
        <v>5.3705713373763198</v>
      </c>
      <c r="O25" s="152">
        <f t="shared" ref="O25:O29" si="26">(I25/C25)*10</f>
        <v>5.1487818083378434</v>
      </c>
      <c r="P25" s="52">
        <f t="shared" ref="P25:P29" si="27">(O25-N25)/N25</f>
        <v>-4.1297194489334728E-2</v>
      </c>
    </row>
    <row r="26" spans="1:16" ht="20.100000000000001" customHeight="1" x14ac:dyDescent="0.25">
      <c r="A26" s="8" t="s">
        <v>206</v>
      </c>
      <c r="B26" s="19">
        <v>158.38999999999999</v>
      </c>
      <c r="C26" s="140">
        <v>186.93</v>
      </c>
      <c r="D26" s="247">
        <f t="shared" si="2"/>
        <v>1.2194868438781202E-2</v>
      </c>
      <c r="E26" s="215">
        <f t="shared" si="3"/>
        <v>1.0853648481836264E-2</v>
      </c>
      <c r="F26" s="52">
        <f t="shared" si="4"/>
        <v>0.18018814319085816</v>
      </c>
      <c r="H26" s="19">
        <v>24.220000000000002</v>
      </c>
      <c r="I26" s="140">
        <v>42.554999999999993</v>
      </c>
      <c r="J26" s="247">
        <f t="shared" si="5"/>
        <v>3.4213756020603971E-3</v>
      </c>
      <c r="K26" s="215">
        <f t="shared" si="6"/>
        <v>6.035375768976791E-3</v>
      </c>
      <c r="L26" s="52">
        <f t="shared" ref="L26:L30" si="28">(I26-H26)/H26</f>
        <v>0.75701899256812499</v>
      </c>
      <c r="N26" s="27">
        <f t="shared" si="25"/>
        <v>1.5291369404634134</v>
      </c>
      <c r="O26" s="152">
        <f t="shared" si="26"/>
        <v>2.2765206226929862</v>
      </c>
      <c r="P26" s="52">
        <f t="shared" si="27"/>
        <v>0.48876177303196533</v>
      </c>
    </row>
    <row r="27" spans="1:16" ht="20.100000000000001" customHeight="1" x14ac:dyDescent="0.25">
      <c r="A27" s="8" t="s">
        <v>202</v>
      </c>
      <c r="B27" s="19">
        <v>75.809999999999988</v>
      </c>
      <c r="C27" s="140">
        <v>55.49</v>
      </c>
      <c r="D27" s="247">
        <f t="shared" si="2"/>
        <v>5.8368140434623579E-3</v>
      </c>
      <c r="E27" s="215">
        <f t="shared" si="3"/>
        <v>3.2218956521537171E-3</v>
      </c>
      <c r="F27" s="52">
        <f t="shared" si="4"/>
        <v>-0.26803851734599643</v>
      </c>
      <c r="H27" s="19">
        <v>43.612000000000002</v>
      </c>
      <c r="I27" s="140">
        <v>41.462000000000003</v>
      </c>
      <c r="J27" s="247">
        <f t="shared" si="5"/>
        <v>6.1607362822897619E-3</v>
      </c>
      <c r="K27" s="215">
        <f t="shared" si="6"/>
        <v>5.8803607128026262E-3</v>
      </c>
      <c r="L27" s="52">
        <f t="shared" si="28"/>
        <v>-4.9298358250022892E-2</v>
      </c>
      <c r="N27" s="27">
        <f t="shared" si="25"/>
        <v>5.7528030602822859</v>
      </c>
      <c r="O27" s="152">
        <f t="shared" si="26"/>
        <v>7.4719769327806818</v>
      </c>
      <c r="P27" s="52">
        <f t="shared" si="27"/>
        <v>0.29884107877213462</v>
      </c>
    </row>
    <row r="28" spans="1:16" ht="20.100000000000001" customHeight="1" x14ac:dyDescent="0.25">
      <c r="A28" s="8" t="s">
        <v>200</v>
      </c>
      <c r="B28" s="19">
        <v>70.61</v>
      </c>
      <c r="C28" s="140">
        <v>133.68</v>
      </c>
      <c r="D28" s="247">
        <f t="shared" si="2"/>
        <v>5.4364521779300505E-3</v>
      </c>
      <c r="E28" s="215">
        <f t="shared" si="3"/>
        <v>7.7618131335359325E-3</v>
      </c>
      <c r="F28" s="52">
        <f t="shared" si="4"/>
        <v>0.89321625832035134</v>
      </c>
      <c r="H28" s="19">
        <v>29.68</v>
      </c>
      <c r="I28" s="140">
        <v>39.100999999999999</v>
      </c>
      <c r="J28" s="247">
        <f t="shared" si="5"/>
        <v>4.1926683678427988E-3</v>
      </c>
      <c r="K28" s="215">
        <f t="shared" si="6"/>
        <v>5.545511172430068E-3</v>
      </c>
      <c r="L28" s="52">
        <f t="shared" si="28"/>
        <v>0.31741913746630723</v>
      </c>
      <c r="N28" s="27">
        <f t="shared" ref="N28" si="29">(H28/B28)*10</f>
        <v>4.2033706273898881</v>
      </c>
      <c r="O28" s="152">
        <f t="shared" ref="O28" si="30">(I28/C28)*10</f>
        <v>2.9249700777977257</v>
      </c>
      <c r="P28" s="52">
        <f t="shared" ref="P28" si="31">(O28-N28)/N28</f>
        <v>-0.30413700406570954</v>
      </c>
    </row>
    <row r="29" spans="1:16" ht="20.100000000000001" customHeight="1" x14ac:dyDescent="0.25">
      <c r="A29" s="8" t="s">
        <v>233</v>
      </c>
      <c r="B29" s="19">
        <v>66.31</v>
      </c>
      <c r="C29" s="140">
        <v>116.26</v>
      </c>
      <c r="D29" s="247">
        <f t="shared" si="2"/>
        <v>5.1053837122014114E-3</v>
      </c>
      <c r="E29" s="215">
        <f t="shared" si="3"/>
        <v>6.7503620205332697E-3</v>
      </c>
      <c r="F29" s="52">
        <f t="shared" si="4"/>
        <v>0.75328004825818129</v>
      </c>
      <c r="H29" s="19">
        <v>23.286000000000001</v>
      </c>
      <c r="I29" s="140">
        <v>30.775000000000002</v>
      </c>
      <c r="J29" s="247">
        <f t="shared" si="5"/>
        <v>3.2894365098917592E-3</v>
      </c>
      <c r="K29" s="215">
        <f t="shared" si="6"/>
        <v>4.3646736996888922E-3</v>
      </c>
      <c r="L29" s="52">
        <f t="shared" si="28"/>
        <v>0.32160955080305764</v>
      </c>
      <c r="N29" s="27">
        <f t="shared" si="25"/>
        <v>3.5116875282762781</v>
      </c>
      <c r="O29" s="152">
        <f t="shared" si="26"/>
        <v>2.6470841217959746</v>
      </c>
      <c r="P29" s="52">
        <f t="shared" si="27"/>
        <v>-0.24620738591303323</v>
      </c>
    </row>
    <row r="30" spans="1:16" ht="20.100000000000001" customHeight="1" x14ac:dyDescent="0.25">
      <c r="A30" s="8" t="s">
        <v>208</v>
      </c>
      <c r="B30" s="19">
        <v>272.64999999999998</v>
      </c>
      <c r="C30" s="140">
        <v>94.39</v>
      </c>
      <c r="D30" s="247">
        <f t="shared" si="2"/>
        <v>2.0992050507189181E-2</v>
      </c>
      <c r="E30" s="215">
        <f t="shared" si="3"/>
        <v>5.4805321788933018E-3</v>
      </c>
      <c r="F30" s="52">
        <f t="shared" si="4"/>
        <v>-0.65380524481936553</v>
      </c>
      <c r="H30" s="19">
        <v>105.53999999999999</v>
      </c>
      <c r="I30" s="140">
        <v>27.847999999999999</v>
      </c>
      <c r="J30" s="247">
        <f t="shared" si="5"/>
        <v>1.4908834890233454E-2</v>
      </c>
      <c r="K30" s="215">
        <f t="shared" si="6"/>
        <v>3.9495510378208367E-3</v>
      </c>
      <c r="L30" s="52">
        <f t="shared" si="28"/>
        <v>-0.73613795717263597</v>
      </c>
      <c r="N30" s="27">
        <f t="shared" ref="N30" si="32">(H30/B30)*10</f>
        <v>3.8708967540803227</v>
      </c>
      <c r="O30" s="152">
        <f t="shared" ref="O30" si="33">(I30/C30)*10</f>
        <v>2.9503125331073203</v>
      </c>
      <c r="P30" s="52">
        <f t="shared" ref="P30" si="34">(O30-N30)/N30</f>
        <v>-0.23782195172284357</v>
      </c>
    </row>
    <row r="31" spans="1:16" ht="20.100000000000001" customHeight="1" x14ac:dyDescent="0.25">
      <c r="A31" s="8" t="s">
        <v>183</v>
      </c>
      <c r="B31" s="19">
        <v>29.109999999999996</v>
      </c>
      <c r="C31" s="140">
        <v>58.32</v>
      </c>
      <c r="D31" s="247">
        <f t="shared" si="2"/>
        <v>2.2412565203164389E-3</v>
      </c>
      <c r="E31" s="215">
        <f t="shared" si="3"/>
        <v>3.3862129110399128E-3</v>
      </c>
      <c r="F31" s="52">
        <f t="shared" si="4"/>
        <v>1.0034352456200621</v>
      </c>
      <c r="H31" s="19">
        <v>22.314999999999998</v>
      </c>
      <c r="I31" s="140">
        <v>26.85</v>
      </c>
      <c r="J31" s="247">
        <f t="shared" si="5"/>
        <v>3.1522707085044487E-3</v>
      </c>
      <c r="K31" s="215">
        <f t="shared" si="6"/>
        <v>3.8080093854312509E-3</v>
      </c>
      <c r="L31" s="52">
        <f t="shared" si="7"/>
        <v>0.20322652924042142</v>
      </c>
      <c r="N31" s="27">
        <f t="shared" si="15"/>
        <v>7.6657506011679839</v>
      </c>
      <c r="O31" s="152">
        <f t="shared" si="16"/>
        <v>4.6039094650205765</v>
      </c>
      <c r="P31" s="52">
        <f t="shared" si="17"/>
        <v>-0.39941830819292418</v>
      </c>
    </row>
    <row r="32" spans="1:16" ht="20.100000000000001" customHeight="1" thickBot="1" x14ac:dyDescent="0.3">
      <c r="A32" s="8" t="s">
        <v>17</v>
      </c>
      <c r="B32" s="19">
        <f>B33-SUM(B7:B31)</f>
        <v>1027.2200000000066</v>
      </c>
      <c r="C32" s="140">
        <f>C33-SUM(C7:C31)</f>
        <v>661.35000000000582</v>
      </c>
      <c r="D32" s="247">
        <f t="shared" si="2"/>
        <v>7.9088406829250002E-2</v>
      </c>
      <c r="E32" s="215">
        <f t="shared" si="3"/>
        <v>3.8399724086355731E-2</v>
      </c>
      <c r="F32" s="52">
        <f t="shared" si="4"/>
        <v>-0.3561749187126404</v>
      </c>
      <c r="H32" s="19">
        <f>H33-SUM(H7:H31)</f>
        <v>458.63799999999901</v>
      </c>
      <c r="I32" s="140">
        <f>I33-SUM(I7:I31)</f>
        <v>299.804000000001</v>
      </c>
      <c r="J32" s="247">
        <f t="shared" si="5"/>
        <v>6.4788309800898961E-2</v>
      </c>
      <c r="K32" s="215">
        <f t="shared" si="6"/>
        <v>4.2519793139286201E-2</v>
      </c>
      <c r="L32" s="52">
        <f t="shared" ref="L32:L33" si="35">(I32-H32)/H32</f>
        <v>-0.34631670293346462</v>
      </c>
      <c r="N32" s="27">
        <f t="shared" si="0"/>
        <v>4.4648468682462967</v>
      </c>
      <c r="O32" s="152">
        <f t="shared" si="1"/>
        <v>4.5332123686398784</v>
      </c>
      <c r="P32" s="52">
        <f t="shared" si="8"/>
        <v>1.5311947399538542E-2</v>
      </c>
    </row>
    <row r="33" spans="1:16" ht="26.25" customHeight="1" thickBot="1" x14ac:dyDescent="0.3">
      <c r="A33" s="12" t="s">
        <v>18</v>
      </c>
      <c r="B33" s="17">
        <v>12988.250000000004</v>
      </c>
      <c r="C33" s="145">
        <v>17222.780000000002</v>
      </c>
      <c r="D33" s="243">
        <f>SUM(D7:D32)</f>
        <v>1.0000000000000004</v>
      </c>
      <c r="E33" s="244">
        <f>SUM(E7:E32)</f>
        <v>1.0000000000000002</v>
      </c>
      <c r="F33" s="57">
        <f t="shared" si="4"/>
        <v>0.32602775585625449</v>
      </c>
      <c r="G33" s="1"/>
      <c r="H33" s="17">
        <v>7079.0240000000003</v>
      </c>
      <c r="I33" s="145">
        <v>7050.9280000000008</v>
      </c>
      <c r="J33" s="243">
        <f>SUM(J7:J32)</f>
        <v>0.99999999999999967</v>
      </c>
      <c r="K33" s="244">
        <f>SUM(K7:K32)</f>
        <v>1</v>
      </c>
      <c r="L33" s="57">
        <f t="shared" si="35"/>
        <v>-3.9689087083190494E-3</v>
      </c>
      <c r="N33" s="29">
        <f t="shared" si="0"/>
        <v>5.4503293361307321</v>
      </c>
      <c r="O33" s="146">
        <f t="shared" si="1"/>
        <v>4.0939546345015145</v>
      </c>
      <c r="P33" s="57">
        <f t="shared" si="8"/>
        <v>-0.24886105370508266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jan-jul</v>
      </c>
      <c r="C37" s="370"/>
      <c r="D37" s="368" t="str">
        <f>B5</f>
        <v>jan-jul</v>
      </c>
      <c r="E37" s="370"/>
      <c r="F37" s="131" t="str">
        <f>F5</f>
        <v>2025/2024</v>
      </c>
      <c r="H37" s="371" t="str">
        <f>B5</f>
        <v>jan-jul</v>
      </c>
      <c r="I37" s="370"/>
      <c r="J37" s="368" t="str">
        <f>B5</f>
        <v>jan-jul</v>
      </c>
      <c r="K37" s="369"/>
      <c r="L37" s="131" t="str">
        <f>F37</f>
        <v>2025/2024</v>
      </c>
      <c r="N37" s="371" t="str">
        <f>B5</f>
        <v>jan-jul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175</v>
      </c>
      <c r="B39" s="39">
        <v>2740.43</v>
      </c>
      <c r="C39" s="147">
        <v>6139.2000000000007</v>
      </c>
      <c r="D39" s="247">
        <f t="shared" ref="D39:D55" si="36">B39/$B$56</f>
        <v>0.47792640390652252</v>
      </c>
      <c r="E39" s="246">
        <f t="shared" ref="E39:E55" si="37">C39/$C$56</f>
        <v>0.65311541542595808</v>
      </c>
      <c r="F39" s="52">
        <f>(C39-B39)/B39</f>
        <v>1.2402323722919399</v>
      </c>
      <c r="H39" s="39">
        <v>670.80700000000002</v>
      </c>
      <c r="I39" s="147">
        <v>1098.9159999999999</v>
      </c>
      <c r="J39" s="247">
        <f t="shared" ref="J39:J55" si="38">H39/$H$56</f>
        <v>0.4443507499168674</v>
      </c>
      <c r="K39" s="246">
        <f t="shared" ref="K39:K55" si="39">I39/$I$56</f>
        <v>0.58750983713132132</v>
      </c>
      <c r="L39" s="52">
        <f>(I39-H39)/H39</f>
        <v>0.638199959153676</v>
      </c>
      <c r="N39" s="27">
        <f t="shared" ref="N39:N56" si="40">(H39/B39)*10</f>
        <v>2.4478165835288621</v>
      </c>
      <c r="O39" s="151">
        <f t="shared" ref="O39:O56" si="41">(I39/C39)*10</f>
        <v>1.7899986968986183</v>
      </c>
      <c r="P39" s="61">
        <f t="shared" si="8"/>
        <v>-0.26873659205376793</v>
      </c>
    </row>
    <row r="40" spans="1:16" ht="20.100000000000001" customHeight="1" x14ac:dyDescent="0.25">
      <c r="A40" s="38" t="s">
        <v>172</v>
      </c>
      <c r="B40" s="19">
        <v>1706.8600000000001</v>
      </c>
      <c r="C40" s="140">
        <v>2112.9299999999998</v>
      </c>
      <c r="D40" s="247">
        <f t="shared" si="36"/>
        <v>0.29767352633414729</v>
      </c>
      <c r="E40" s="215">
        <f t="shared" si="37"/>
        <v>0.22478289593366713</v>
      </c>
      <c r="F40" s="52">
        <f t="shared" ref="F40:F56" si="42">(C40-B40)/B40</f>
        <v>0.2379046904842809</v>
      </c>
      <c r="H40" s="19">
        <v>394.55600000000004</v>
      </c>
      <c r="I40" s="140">
        <v>309.53999999999991</v>
      </c>
      <c r="J40" s="247">
        <f t="shared" si="38"/>
        <v>0.26135871343650191</v>
      </c>
      <c r="K40" s="215">
        <f t="shared" si="39"/>
        <v>0.16548834941490448</v>
      </c>
      <c r="L40" s="52">
        <f t="shared" ref="L40:L56" si="43">(I40-H40)/H40</f>
        <v>-0.21547258183882675</v>
      </c>
      <c r="N40" s="27">
        <f t="shared" si="40"/>
        <v>2.3115897027289876</v>
      </c>
      <c r="O40" s="152">
        <f t="shared" si="41"/>
        <v>1.4649799094148879</v>
      </c>
      <c r="P40" s="52">
        <f t="shared" si="8"/>
        <v>-0.36624570195766998</v>
      </c>
    </row>
    <row r="41" spans="1:16" ht="20.100000000000001" customHeight="1" x14ac:dyDescent="0.25">
      <c r="A41" s="38" t="s">
        <v>165</v>
      </c>
      <c r="B41" s="19">
        <v>438.57000000000005</v>
      </c>
      <c r="C41" s="140">
        <v>368.84000000000003</v>
      </c>
      <c r="D41" s="247">
        <f t="shared" si="36"/>
        <v>7.6485873735612164E-2</v>
      </c>
      <c r="E41" s="215">
        <f t="shared" si="37"/>
        <v>3.9238840537156365E-2</v>
      </c>
      <c r="F41" s="52">
        <f t="shared" si="42"/>
        <v>-0.15899400323779558</v>
      </c>
      <c r="H41" s="19">
        <v>108.47499999999998</v>
      </c>
      <c r="I41" s="140">
        <v>107.70700000000001</v>
      </c>
      <c r="J41" s="247">
        <f t="shared" si="38"/>
        <v>7.1855164894272391E-2</v>
      </c>
      <c r="K41" s="215">
        <f t="shared" si="39"/>
        <v>5.7583038219393687E-2</v>
      </c>
      <c r="L41" s="52">
        <f t="shared" si="43"/>
        <v>-7.0799723438577777E-3</v>
      </c>
      <c r="N41" s="27">
        <f t="shared" si="40"/>
        <v>2.4733793921152829</v>
      </c>
      <c r="O41" s="152">
        <f t="shared" si="41"/>
        <v>2.9201550807938403</v>
      </c>
      <c r="P41" s="52">
        <f t="shared" si="8"/>
        <v>0.18063370710648075</v>
      </c>
    </row>
    <row r="42" spans="1:16" ht="20.100000000000001" customHeight="1" x14ac:dyDescent="0.25">
      <c r="A42" s="38" t="s">
        <v>171</v>
      </c>
      <c r="B42" s="19">
        <v>381.46999999999997</v>
      </c>
      <c r="C42" s="140">
        <v>307.27</v>
      </c>
      <c r="D42" s="247">
        <f t="shared" si="36"/>
        <v>6.6527729333798399E-2</v>
      </c>
      <c r="E42" s="215">
        <f t="shared" si="37"/>
        <v>3.2688749950797187E-2</v>
      </c>
      <c r="F42" s="52">
        <f t="shared" ref="F42:F44" si="44">(C42-B42)/B42</f>
        <v>-0.19451070857472408</v>
      </c>
      <c r="H42" s="19">
        <v>104.87999999999997</v>
      </c>
      <c r="I42" s="140">
        <v>99.207999999999998</v>
      </c>
      <c r="J42" s="247">
        <f t="shared" si="38"/>
        <v>6.9473792985584579E-2</v>
      </c>
      <c r="K42" s="215">
        <f t="shared" si="39"/>
        <v>5.3039245876958865E-2</v>
      </c>
      <c r="L42" s="52">
        <f t="shared" ref="L42:L54" si="45">(I42-H42)/H42</f>
        <v>-5.4080854309686982E-2</v>
      </c>
      <c r="N42" s="27">
        <f t="shared" si="40"/>
        <v>2.7493643012556683</v>
      </c>
      <c r="O42" s="152">
        <f t="shared" si="41"/>
        <v>3.2286913789175649</v>
      </c>
      <c r="P42" s="52">
        <f t="shared" ref="P42:P45" si="46">(O42-N42)/N42</f>
        <v>0.17434105674645661</v>
      </c>
    </row>
    <row r="43" spans="1:16" ht="20.100000000000001" customHeight="1" x14ac:dyDescent="0.25">
      <c r="A43" s="38" t="s">
        <v>178</v>
      </c>
      <c r="B43" s="19">
        <v>19.550000000000004</v>
      </c>
      <c r="C43" s="140">
        <v>66.739999999999995</v>
      </c>
      <c r="D43" s="247">
        <f t="shared" si="36"/>
        <v>3.4094872689222197E-3</v>
      </c>
      <c r="E43" s="215">
        <f t="shared" si="37"/>
        <v>7.1000981928473466E-3</v>
      </c>
      <c r="F43" s="52">
        <f t="shared" si="44"/>
        <v>2.4138107416879784</v>
      </c>
      <c r="H43" s="19">
        <v>15.658000000000001</v>
      </c>
      <c r="I43" s="140">
        <v>61.535000000000011</v>
      </c>
      <c r="J43" s="247">
        <f t="shared" si="38"/>
        <v>1.0372050444014911E-2</v>
      </c>
      <c r="K43" s="215">
        <f t="shared" si="39"/>
        <v>3.2898254123041128E-2</v>
      </c>
      <c r="L43" s="52">
        <f t="shared" si="45"/>
        <v>2.9299399667901396</v>
      </c>
      <c r="N43" s="27">
        <f t="shared" si="40"/>
        <v>8.0092071611253193</v>
      </c>
      <c r="O43" s="152">
        <f t="shared" si="41"/>
        <v>9.2201078813305397</v>
      </c>
      <c r="P43" s="52">
        <f t="shared" si="46"/>
        <v>0.15118858781461272</v>
      </c>
    </row>
    <row r="44" spans="1:16" ht="20.100000000000001" customHeight="1" x14ac:dyDescent="0.25">
      <c r="A44" s="38" t="s">
        <v>182</v>
      </c>
      <c r="B44" s="19">
        <v>93.989999999999952</v>
      </c>
      <c r="C44" s="140">
        <v>92.350000000000009</v>
      </c>
      <c r="D44" s="247">
        <f t="shared" si="36"/>
        <v>1.6391698639693052E-2</v>
      </c>
      <c r="E44" s="215">
        <f t="shared" si="37"/>
        <v>9.8246039572887703E-3</v>
      </c>
      <c r="F44" s="52">
        <f t="shared" si="44"/>
        <v>-1.7448664751568727E-2</v>
      </c>
      <c r="H44" s="19">
        <v>50.478000000000009</v>
      </c>
      <c r="I44" s="140">
        <v>47.548999999999992</v>
      </c>
      <c r="J44" s="247">
        <f t="shared" si="38"/>
        <v>3.3437243729274792E-2</v>
      </c>
      <c r="K44" s="215">
        <f t="shared" si="39"/>
        <v>2.5420965065352762E-2</v>
      </c>
      <c r="L44" s="52">
        <f t="shared" si="45"/>
        <v>-5.8025278339078723E-2</v>
      </c>
      <c r="N44" s="27">
        <f t="shared" si="40"/>
        <v>5.3705713373763198</v>
      </c>
      <c r="O44" s="152">
        <f t="shared" si="41"/>
        <v>5.1487818083378434</v>
      </c>
      <c r="P44" s="52">
        <f t="shared" si="46"/>
        <v>-4.1297194489334728E-2</v>
      </c>
    </row>
    <row r="45" spans="1:16" ht="20.100000000000001" customHeight="1" x14ac:dyDescent="0.25">
      <c r="A45" s="38" t="s">
        <v>183</v>
      </c>
      <c r="B45" s="19">
        <v>29.109999999999996</v>
      </c>
      <c r="C45" s="140">
        <v>58.32</v>
      </c>
      <c r="D45" s="247">
        <f t="shared" si="36"/>
        <v>5.0767352633414716E-3</v>
      </c>
      <c r="E45" s="215">
        <f t="shared" si="37"/>
        <v>6.2043411238666066E-3</v>
      </c>
      <c r="F45" s="52">
        <f t="shared" ref="F45:F54" si="47">(C45-B45)/B45</f>
        <v>1.0034352456200621</v>
      </c>
      <c r="H45" s="19">
        <v>22.314999999999998</v>
      </c>
      <c r="I45" s="140">
        <v>26.85</v>
      </c>
      <c r="J45" s="247">
        <f t="shared" si="38"/>
        <v>1.4781728551423725E-2</v>
      </c>
      <c r="K45" s="215">
        <f t="shared" si="39"/>
        <v>1.4354726955450625E-2</v>
      </c>
      <c r="L45" s="52">
        <f t="shared" si="45"/>
        <v>0.20322652924042142</v>
      </c>
      <c r="N45" s="27">
        <f t="shared" si="40"/>
        <v>7.6657506011679839</v>
      </c>
      <c r="O45" s="152">
        <f t="shared" si="41"/>
        <v>4.6039094650205765</v>
      </c>
      <c r="P45" s="52">
        <f t="shared" si="46"/>
        <v>-0.39941830819292418</v>
      </c>
    </row>
    <row r="46" spans="1:16" ht="20.100000000000001" customHeight="1" x14ac:dyDescent="0.25">
      <c r="A46" s="38" t="s">
        <v>174</v>
      </c>
      <c r="B46" s="19">
        <v>44.840000000000011</v>
      </c>
      <c r="C46" s="140">
        <v>44.290000000000006</v>
      </c>
      <c r="D46" s="247">
        <f t="shared" si="36"/>
        <v>7.8200209277990967E-3</v>
      </c>
      <c r="E46" s="215">
        <f t="shared" si="37"/>
        <v>4.7117672903986977E-3</v>
      </c>
      <c r="F46" s="52">
        <f t="shared" si="47"/>
        <v>-1.2265834076717309E-2</v>
      </c>
      <c r="H46" s="19">
        <v>25.047000000000001</v>
      </c>
      <c r="I46" s="140">
        <v>22.423999999999992</v>
      </c>
      <c r="J46" s="247">
        <f t="shared" si="38"/>
        <v>1.6591438719583691E-2</v>
      </c>
      <c r="K46" s="215">
        <f t="shared" si="39"/>
        <v>1.1988469171285836E-2</v>
      </c>
      <c r="L46" s="52">
        <f t="shared" si="45"/>
        <v>-0.10472312053339754</v>
      </c>
      <c r="N46" s="27">
        <f t="shared" ref="N46:N55" si="48">(H46/B46)*10</f>
        <v>5.5858608385370188</v>
      </c>
      <c r="O46" s="152">
        <f t="shared" ref="O46:O55" si="49">(I46/C46)*10</f>
        <v>5.0629939038157579</v>
      </c>
      <c r="P46" s="52">
        <f t="shared" ref="P46:P55" si="50">(O46-N46)/N46</f>
        <v>-9.3605435193441708E-2</v>
      </c>
    </row>
    <row r="47" spans="1:16" ht="20.100000000000001" customHeight="1" x14ac:dyDescent="0.25">
      <c r="A47" s="38" t="s">
        <v>195</v>
      </c>
      <c r="B47" s="19">
        <v>26.35</v>
      </c>
      <c r="C47" s="140">
        <v>51.8</v>
      </c>
      <c r="D47" s="247">
        <f t="shared" si="36"/>
        <v>4.5953958841995126E-3</v>
      </c>
      <c r="E47" s="215">
        <f t="shared" si="37"/>
        <v>5.5107145098815188E-3</v>
      </c>
      <c r="F47" s="52">
        <f t="shared" si="47"/>
        <v>0.9658444022770396</v>
      </c>
      <c r="H47" s="19">
        <v>11.483000000000001</v>
      </c>
      <c r="I47" s="140">
        <v>19.990000000000002</v>
      </c>
      <c r="J47" s="247">
        <f t="shared" si="38"/>
        <v>7.6064794513107173E-3</v>
      </c>
      <c r="K47" s="215">
        <f t="shared" si="39"/>
        <v>1.0687187778005884E-2</v>
      </c>
      <c r="L47" s="52">
        <f t="shared" si="45"/>
        <v>0.74083427675694513</v>
      </c>
      <c r="N47" s="27">
        <f t="shared" si="48"/>
        <v>4.3578747628083487</v>
      </c>
      <c r="O47" s="152">
        <f t="shared" si="49"/>
        <v>3.8590733590733595</v>
      </c>
      <c r="P47" s="52">
        <f t="shared" si="50"/>
        <v>-0.11445978392769283</v>
      </c>
    </row>
    <row r="48" spans="1:16" ht="20.100000000000001" customHeight="1" x14ac:dyDescent="0.25">
      <c r="A48" s="38" t="s">
        <v>179</v>
      </c>
      <c r="B48" s="19">
        <v>47.26</v>
      </c>
      <c r="C48" s="140">
        <v>51.64</v>
      </c>
      <c r="D48" s="247">
        <f t="shared" si="36"/>
        <v>8.2420648761771902E-3</v>
      </c>
      <c r="E48" s="215">
        <f t="shared" si="37"/>
        <v>5.4936929978818853E-3</v>
      </c>
      <c r="F48" s="52">
        <f t="shared" si="47"/>
        <v>9.2678798137960275E-2</v>
      </c>
      <c r="H48" s="19">
        <v>18.136999999999997</v>
      </c>
      <c r="I48" s="140">
        <v>16.788</v>
      </c>
      <c r="J48" s="247">
        <f t="shared" si="38"/>
        <v>1.2014170322078068E-2</v>
      </c>
      <c r="K48" s="215">
        <f t="shared" si="39"/>
        <v>8.9753130773968376E-3</v>
      </c>
      <c r="L48" s="52">
        <f t="shared" ref="L48:L53" si="51">(I48-H48)/H48</f>
        <v>-7.4378342614544679E-2</v>
      </c>
      <c r="N48" s="27">
        <f t="shared" ref="N48" si="52">(H48/B48)*10</f>
        <v>3.8377063055437999</v>
      </c>
      <c r="O48" s="152">
        <f t="shared" ref="O48" si="53">(I48/C48)*10</f>
        <v>3.2509682416731218</v>
      </c>
      <c r="P48" s="52">
        <f t="shared" ref="P48" si="54">(O48-N48)/N48</f>
        <v>-0.1528876931054102</v>
      </c>
    </row>
    <row r="49" spans="1:16" ht="20.100000000000001" customHeight="1" x14ac:dyDescent="0.25">
      <c r="A49" s="38" t="s">
        <v>194</v>
      </c>
      <c r="B49" s="19">
        <v>43.990000000000009</v>
      </c>
      <c r="C49" s="140">
        <v>27.290000000000003</v>
      </c>
      <c r="D49" s="247">
        <f t="shared" si="36"/>
        <v>7.6717823508894341E-3</v>
      </c>
      <c r="E49" s="215">
        <f t="shared" si="37"/>
        <v>2.9032316404375806E-3</v>
      </c>
      <c r="F49" s="52">
        <f t="shared" si="47"/>
        <v>-0.37963173448511034</v>
      </c>
      <c r="H49" s="19">
        <v>22.032000000000004</v>
      </c>
      <c r="I49" s="140">
        <v>12.815999999999999</v>
      </c>
      <c r="J49" s="247">
        <f t="shared" si="38"/>
        <v>1.4594265894912284E-2</v>
      </c>
      <c r="K49" s="215">
        <f t="shared" si="39"/>
        <v>6.8517758160541974E-3</v>
      </c>
      <c r="L49" s="52">
        <f t="shared" si="51"/>
        <v>-0.41830065359477137</v>
      </c>
      <c r="N49" s="27">
        <f t="shared" ref="N49:N50" si="55">(H49/B49)*10</f>
        <v>5.0084110025005675</v>
      </c>
      <c r="O49" s="152">
        <f t="shared" ref="O49:O50" si="56">(I49/C49)*10</f>
        <v>4.6962257237083174</v>
      </c>
      <c r="P49" s="52">
        <f t="shared" ref="P49:P50" si="57">(O49-N49)/N49</f>
        <v>-6.2332200499596424E-2</v>
      </c>
    </row>
    <row r="50" spans="1:16" ht="20.100000000000001" customHeight="1" x14ac:dyDescent="0.25">
      <c r="A50" s="38" t="s">
        <v>193</v>
      </c>
      <c r="B50" s="19">
        <v>17.59</v>
      </c>
      <c r="C50" s="140">
        <v>25.97</v>
      </c>
      <c r="D50" s="247">
        <f t="shared" si="36"/>
        <v>3.0676665504011168E-3</v>
      </c>
      <c r="E50" s="215">
        <f t="shared" si="37"/>
        <v>2.7628041664405994E-3</v>
      </c>
      <c r="F50" s="52">
        <f t="shared" si="47"/>
        <v>0.47640704945992035</v>
      </c>
      <c r="H50" s="19">
        <v>5.8879999999999999</v>
      </c>
      <c r="I50" s="140">
        <v>11.457000000000001</v>
      </c>
      <c r="J50" s="247">
        <f t="shared" si="38"/>
        <v>3.9002831149801882E-3</v>
      </c>
      <c r="K50" s="215">
        <f t="shared" si="39"/>
        <v>6.1252181276945181E-3</v>
      </c>
      <c r="L50" s="52">
        <f t="shared" si="51"/>
        <v>0.94582201086956541</v>
      </c>
      <c r="N50" s="27">
        <f t="shared" si="55"/>
        <v>3.3473564525298465</v>
      </c>
      <c r="O50" s="152">
        <f t="shared" si="56"/>
        <v>4.4116288024643824</v>
      </c>
      <c r="P50" s="52">
        <f t="shared" si="57"/>
        <v>0.3179441344318697</v>
      </c>
    </row>
    <row r="51" spans="1:16" ht="20.100000000000001" customHeight="1" x14ac:dyDescent="0.25">
      <c r="A51" s="38" t="s">
        <v>192</v>
      </c>
      <c r="B51" s="19">
        <v>8.51</v>
      </c>
      <c r="C51" s="140">
        <v>14.759999999999998</v>
      </c>
      <c r="D51" s="247">
        <f t="shared" si="36"/>
        <v>1.4841297523543776E-3</v>
      </c>
      <c r="E51" s="215">
        <f t="shared" si="37"/>
        <v>1.5702344819662397E-3</v>
      </c>
      <c r="F51" s="52">
        <f t="shared" si="47"/>
        <v>0.73443008225616901</v>
      </c>
      <c r="H51" s="19">
        <v>4.3929999999999998</v>
      </c>
      <c r="I51" s="140">
        <v>10.304000000000004</v>
      </c>
      <c r="J51" s="247">
        <f t="shared" si="38"/>
        <v>2.9099768553172496E-3</v>
      </c>
      <c r="K51" s="215">
        <f t="shared" si="39"/>
        <v>5.5087935399986332E-3</v>
      </c>
      <c r="L51" s="52">
        <f t="shared" si="51"/>
        <v>1.3455497382198962</v>
      </c>
      <c r="N51" s="27">
        <f t="shared" ref="N51" si="58">(H51/B51)*10</f>
        <v>5.1621621621621614</v>
      </c>
      <c r="O51" s="152">
        <f t="shared" ref="O51" si="59">(I51/C51)*10</f>
        <v>6.9810298102981063</v>
      </c>
      <c r="P51" s="52">
        <f t="shared" ref="P51" si="60">(O51-N51)/N51</f>
        <v>0.35234608890591607</v>
      </c>
    </row>
    <row r="52" spans="1:16" ht="20.100000000000001" customHeight="1" x14ac:dyDescent="0.25">
      <c r="A52" s="38" t="s">
        <v>173</v>
      </c>
      <c r="B52" s="19">
        <v>69.61</v>
      </c>
      <c r="C52" s="140">
        <v>14.17</v>
      </c>
      <c r="D52" s="247">
        <f t="shared" si="36"/>
        <v>1.2139867457272411E-2</v>
      </c>
      <c r="E52" s="215">
        <f t="shared" si="37"/>
        <v>1.5074676564675892E-3</v>
      </c>
      <c r="F52" s="52">
        <f t="shared" si="47"/>
        <v>-0.79643729349231429</v>
      </c>
      <c r="H52" s="19">
        <v>21.618000000000002</v>
      </c>
      <c r="I52" s="140">
        <v>7.1319999999999997</v>
      </c>
      <c r="J52" s="247">
        <f t="shared" si="38"/>
        <v>1.4320027238390237E-2</v>
      </c>
      <c r="K52" s="215">
        <f t="shared" si="39"/>
        <v>3.8129576404571266E-3</v>
      </c>
      <c r="L52" s="52">
        <f t="shared" si="51"/>
        <v>-0.67008974003145527</v>
      </c>
      <c r="N52" s="27">
        <f t="shared" ref="N52" si="61">(H52/B52)*10</f>
        <v>3.1055882775463299</v>
      </c>
      <c r="O52" s="152">
        <f t="shared" ref="O52" si="62">(I52/C52)*10</f>
        <v>5.0331686661961896</v>
      </c>
      <c r="P52" s="52">
        <f t="shared" ref="P52" si="63">(O52-N52)/N52</f>
        <v>0.6206812418073675</v>
      </c>
    </row>
    <row r="53" spans="1:16" ht="20.100000000000001" customHeight="1" x14ac:dyDescent="0.25">
      <c r="A53" s="38" t="s">
        <v>196</v>
      </c>
      <c r="B53" s="19">
        <v>8.3600000000000012</v>
      </c>
      <c r="C53" s="140">
        <v>8.0499999999999972</v>
      </c>
      <c r="D53" s="247">
        <f t="shared" si="36"/>
        <v>1.4579700034879669E-3</v>
      </c>
      <c r="E53" s="215">
        <f t="shared" si="37"/>
        <v>8.5639482248158708E-4</v>
      </c>
      <c r="F53" s="52">
        <f t="shared" si="47"/>
        <v>-3.7081339712919138E-2</v>
      </c>
      <c r="H53" s="19">
        <v>5.9239999999999995</v>
      </c>
      <c r="I53" s="140">
        <v>4.7830000000000004</v>
      </c>
      <c r="J53" s="247">
        <f t="shared" si="38"/>
        <v>3.9241299546777571E-3</v>
      </c>
      <c r="K53" s="215">
        <f t="shared" si="39"/>
        <v>2.5571195168685415E-3</v>
      </c>
      <c r="L53" s="52">
        <f t="shared" si="51"/>
        <v>-0.19260634706279528</v>
      </c>
      <c r="N53" s="27">
        <f t="shared" ref="N53" si="64">(H53/B53)*10</f>
        <v>7.0861244019138736</v>
      </c>
      <c r="O53" s="152">
        <f t="shared" ref="O53" si="65">(I53/C53)*10</f>
        <v>5.9416149068323012</v>
      </c>
      <c r="P53" s="52">
        <f t="shared" ref="P53" si="66">(O53-N53)/N53</f>
        <v>-0.16151416912359803</v>
      </c>
    </row>
    <row r="54" spans="1:16" ht="20.100000000000001" customHeight="1" x14ac:dyDescent="0.25">
      <c r="A54" s="38" t="s">
        <v>184</v>
      </c>
      <c r="B54" s="19">
        <v>14.299999999999999</v>
      </c>
      <c r="C54" s="140">
        <v>3.8399999999999994</v>
      </c>
      <c r="D54" s="247">
        <f t="shared" si="36"/>
        <v>2.4938960585978377E-3</v>
      </c>
      <c r="E54" s="215">
        <f t="shared" si="37"/>
        <v>4.085162879912168E-4</v>
      </c>
      <c r="F54" s="52">
        <f t="shared" si="47"/>
        <v>-0.73146853146853141</v>
      </c>
      <c r="H54" s="19">
        <v>7.1060000000000008</v>
      </c>
      <c r="I54" s="140">
        <v>2.8559999999999999</v>
      </c>
      <c r="J54" s="247">
        <f t="shared" si="38"/>
        <v>4.7071011914146099E-3</v>
      </c>
      <c r="K54" s="215">
        <f t="shared" si="39"/>
        <v>1.5268938616300552E-3</v>
      </c>
      <c r="L54" s="52">
        <f t="shared" si="45"/>
        <v>-0.59808612440191389</v>
      </c>
      <c r="N54" s="27">
        <f t="shared" ref="N54" si="67">(H54/B54)*10</f>
        <v>4.9692307692307702</v>
      </c>
      <c r="O54" s="152">
        <f t="shared" ref="O54" si="68">(I54/C54)*10</f>
        <v>7.4375000000000018</v>
      </c>
      <c r="P54" s="52">
        <f t="shared" ref="P54" si="69">(O54-N54)/N54</f>
        <v>0.49671052631578955</v>
      </c>
    </row>
    <row r="55" spans="1:16" ht="20.100000000000001" customHeight="1" thickBot="1" x14ac:dyDescent="0.3">
      <c r="A55" s="8" t="s">
        <v>17</v>
      </c>
      <c r="B55" s="19">
        <f>B56-SUM(B39:B54)</f>
        <v>43.209999999999127</v>
      </c>
      <c r="C55" s="140">
        <f>C56-SUM(C39:C54)</f>
        <v>12.409999999999854</v>
      </c>
      <c r="D55" s="247">
        <f t="shared" si="36"/>
        <v>7.5357516567839435E-3</v>
      </c>
      <c r="E55" s="215">
        <f t="shared" si="37"/>
        <v>1.3202310244715995E-3</v>
      </c>
      <c r="F55" s="52">
        <f t="shared" ref="F55" si="70">(C55-B55)/B55</f>
        <v>-0.71279796343438773</v>
      </c>
      <c r="H55" s="19">
        <f>H56-SUM(H39:H54)</f>
        <v>20.836999999999989</v>
      </c>
      <c r="I55" s="140">
        <f>I56-SUM(I39:I54)</f>
        <v>10.608999999999924</v>
      </c>
      <c r="J55" s="247">
        <f t="shared" si="38"/>
        <v>1.3802683299395744E-2</v>
      </c>
      <c r="K55" s="215">
        <f t="shared" si="39"/>
        <v>5.6718546841852732E-3</v>
      </c>
      <c r="L55" s="52">
        <f t="shared" ref="L55" si="71">(I55-H55)/H55</f>
        <v>-0.49085760906080872</v>
      </c>
      <c r="N55" s="27">
        <f t="shared" si="48"/>
        <v>4.8222633649619091</v>
      </c>
      <c r="O55" s="152">
        <f t="shared" si="49"/>
        <v>8.548751007252255</v>
      </c>
      <c r="P55" s="52">
        <f t="shared" si="50"/>
        <v>0.77276734185997353</v>
      </c>
    </row>
    <row r="56" spans="1:16" ht="26.25" customHeight="1" thickBot="1" x14ac:dyDescent="0.3">
      <c r="A56" s="12" t="s">
        <v>18</v>
      </c>
      <c r="B56" s="17">
        <v>5733.9999999999991</v>
      </c>
      <c r="C56" s="145">
        <v>9399.8700000000008</v>
      </c>
      <c r="D56" s="253">
        <f>SUM(D39:D55)</f>
        <v>1</v>
      </c>
      <c r="E56" s="254">
        <f>SUM(E39:E55)</f>
        <v>1</v>
      </c>
      <c r="F56" s="57">
        <f t="shared" si="42"/>
        <v>0.63932159051273152</v>
      </c>
      <c r="G56" s="1"/>
      <c r="H56" s="17">
        <v>1509.6339999999996</v>
      </c>
      <c r="I56" s="145">
        <v>1870.4640000000002</v>
      </c>
      <c r="J56" s="253">
        <f>SUM(J39:J55)</f>
        <v>1.0000000000000002</v>
      </c>
      <c r="K56" s="254">
        <f>SUM(K39:K55)</f>
        <v>0.99999999999999989</v>
      </c>
      <c r="L56" s="57">
        <f t="shared" si="43"/>
        <v>0.23901819911316299</v>
      </c>
      <c r="M56" s="1"/>
      <c r="N56" s="29">
        <f t="shared" si="40"/>
        <v>2.6327764213463545</v>
      </c>
      <c r="O56" s="146">
        <f t="shared" si="41"/>
        <v>1.9898828388052174</v>
      </c>
      <c r="P56" s="57">
        <f t="shared" si="8"/>
        <v>-0.24418844582798749</v>
      </c>
    </row>
    <row r="58" spans="1:16" ht="15.75" thickBot="1" x14ac:dyDescent="0.3"/>
    <row r="59" spans="1:16" x14ac:dyDescent="0.25">
      <c r="A59" s="377" t="s">
        <v>15</v>
      </c>
      <c r="B59" s="365" t="s">
        <v>1</v>
      </c>
      <c r="C59" s="363"/>
      <c r="D59" s="365" t="s">
        <v>104</v>
      </c>
      <c r="E59" s="363"/>
      <c r="F59" s="130" t="s">
        <v>0</v>
      </c>
      <c r="H59" s="375" t="s">
        <v>19</v>
      </c>
      <c r="I59" s="376"/>
      <c r="J59" s="365" t="s">
        <v>104</v>
      </c>
      <c r="K59" s="366"/>
      <c r="L59" s="130" t="s">
        <v>0</v>
      </c>
      <c r="N59" s="373" t="s">
        <v>22</v>
      </c>
      <c r="O59" s="363"/>
      <c r="P59" s="130" t="s">
        <v>0</v>
      </c>
    </row>
    <row r="60" spans="1:16" x14ac:dyDescent="0.25">
      <c r="A60" s="378"/>
      <c r="B60" s="368" t="str">
        <f>B5</f>
        <v>jan-jul</v>
      </c>
      <c r="C60" s="370"/>
      <c r="D60" s="368" t="str">
        <f>B5</f>
        <v>jan-jul</v>
      </c>
      <c r="E60" s="370"/>
      <c r="F60" s="131" t="str">
        <f>F37</f>
        <v>2025/2024</v>
      </c>
      <c r="H60" s="371" t="str">
        <f>B5</f>
        <v>jan-jul</v>
      </c>
      <c r="I60" s="370"/>
      <c r="J60" s="368" t="str">
        <f>B5</f>
        <v>jan-jul</v>
      </c>
      <c r="K60" s="369"/>
      <c r="L60" s="131" t="str">
        <f>L37</f>
        <v>2025/2024</v>
      </c>
      <c r="N60" s="371" t="str">
        <f>B5</f>
        <v>jan-jul</v>
      </c>
      <c r="O60" s="369"/>
      <c r="P60" s="131" t="str">
        <f>P37</f>
        <v>2025/2024</v>
      </c>
    </row>
    <row r="61" spans="1:16" ht="19.5" customHeight="1" thickBot="1" x14ac:dyDescent="0.3">
      <c r="A61" s="379"/>
      <c r="B61" s="99">
        <f>B6</f>
        <v>2024</v>
      </c>
      <c r="C61" s="134">
        <f>C6</f>
        <v>2025</v>
      </c>
      <c r="D61" s="99">
        <f>B6</f>
        <v>2024</v>
      </c>
      <c r="E61" s="134">
        <f>C6</f>
        <v>2025</v>
      </c>
      <c r="F61" s="132" t="s">
        <v>1</v>
      </c>
      <c r="H61" s="25">
        <f>B6</f>
        <v>2024</v>
      </c>
      <c r="I61" s="134">
        <f>C6</f>
        <v>2025</v>
      </c>
      <c r="J61" s="99">
        <f>B6</f>
        <v>2024</v>
      </c>
      <c r="K61" s="134">
        <f>C6</f>
        <v>2025</v>
      </c>
      <c r="L61" s="259">
        <v>1000</v>
      </c>
      <c r="N61" s="25">
        <f>B6</f>
        <v>2024</v>
      </c>
      <c r="O61" s="134">
        <f>C6</f>
        <v>2025</v>
      </c>
      <c r="P61" s="132"/>
    </row>
    <row r="62" spans="1:16" ht="20.100000000000001" customHeight="1" x14ac:dyDescent="0.25">
      <c r="A62" s="38" t="s">
        <v>176</v>
      </c>
      <c r="B62" s="39">
        <v>1935.98</v>
      </c>
      <c r="C62" s="147">
        <v>2111.8799999999997</v>
      </c>
      <c r="D62" s="247">
        <f t="shared" ref="D62:D83" si="72">B62/$B$84</f>
        <v>0.26687528000827099</v>
      </c>
      <c r="E62" s="246">
        <f t="shared" ref="E62:E83" si="73">C62/$C$84</f>
        <v>0.26996092247002701</v>
      </c>
      <c r="F62" s="52">
        <f t="shared" ref="F62:F83" si="74">(C62-B62)/B62</f>
        <v>9.085837663612209E-2</v>
      </c>
      <c r="H62" s="19">
        <v>2046.2769999999998</v>
      </c>
      <c r="I62" s="147">
        <v>1117.933</v>
      </c>
      <c r="J62" s="245">
        <f t="shared" ref="J62:J84" si="75">H62/$H$84</f>
        <v>0.36741492335785414</v>
      </c>
      <c r="K62" s="246">
        <f t="shared" ref="K62:K84" si="76">I62/$I$84</f>
        <v>0.2157978513121605</v>
      </c>
      <c r="L62" s="52">
        <f t="shared" ref="L62:L81" si="77">(I62-H62)/H62</f>
        <v>-0.45367464913108047</v>
      </c>
      <c r="N62" s="40">
        <f t="shared" ref="N62" si="78">(H62/B62)*10</f>
        <v>10.569721794646638</v>
      </c>
      <c r="O62" s="143">
        <f t="shared" ref="O62" si="79">(I62/C62)*10</f>
        <v>5.293544140765575</v>
      </c>
      <c r="P62" s="52">
        <f t="shared" ref="P62" si="80">(O62-N62)/N62</f>
        <v>-0.49917847947079796</v>
      </c>
    </row>
    <row r="63" spans="1:16" ht="20.100000000000001" customHeight="1" x14ac:dyDescent="0.25">
      <c r="A63" s="38" t="s">
        <v>169</v>
      </c>
      <c r="B63" s="19">
        <v>413.82</v>
      </c>
      <c r="C63" s="140">
        <v>1112.97</v>
      </c>
      <c r="D63" s="247">
        <f t="shared" si="72"/>
        <v>5.7045180411482918E-2</v>
      </c>
      <c r="E63" s="215">
        <f t="shared" si="73"/>
        <v>0.14227058728785066</v>
      </c>
      <c r="F63" s="52">
        <f t="shared" si="74"/>
        <v>1.6895026823256492</v>
      </c>
      <c r="H63" s="19">
        <v>300.20999999999998</v>
      </c>
      <c r="I63" s="140">
        <v>1084.4309999999998</v>
      </c>
      <c r="J63" s="214">
        <f t="shared" si="75"/>
        <v>5.390356933165031E-2</v>
      </c>
      <c r="K63" s="215">
        <f t="shared" si="76"/>
        <v>0.20933086302694121</v>
      </c>
      <c r="L63" s="52">
        <f t="shared" si="77"/>
        <v>2.6122414309983006</v>
      </c>
      <c r="N63" s="40">
        <f t="shared" ref="N63:N64" si="81">(H63/B63)*10</f>
        <v>7.2546034507756998</v>
      </c>
      <c r="O63" s="143">
        <f t="shared" ref="O63:O64" si="82">(I63/C63)*10</f>
        <v>9.7435779940160092</v>
      </c>
      <c r="P63" s="52">
        <f t="shared" si="8"/>
        <v>0.34308898620422529</v>
      </c>
    </row>
    <row r="64" spans="1:16" ht="20.100000000000001" customHeight="1" x14ac:dyDescent="0.25">
      <c r="A64" s="38" t="s">
        <v>166</v>
      </c>
      <c r="B64" s="19">
        <v>1108.8600000000001</v>
      </c>
      <c r="C64" s="140">
        <v>981.66</v>
      </c>
      <c r="D64" s="247">
        <f t="shared" si="72"/>
        <v>0.15285660130268464</v>
      </c>
      <c r="E64" s="215">
        <f t="shared" si="73"/>
        <v>0.1254852733829227</v>
      </c>
      <c r="F64" s="52">
        <f t="shared" si="74"/>
        <v>-0.11471240733726543</v>
      </c>
      <c r="H64" s="19">
        <v>766.00399999999991</v>
      </c>
      <c r="I64" s="140">
        <v>598.23599999999988</v>
      </c>
      <c r="J64" s="214">
        <f t="shared" si="75"/>
        <v>0.13753822231878171</v>
      </c>
      <c r="K64" s="215">
        <f t="shared" si="76"/>
        <v>0.11547923120400026</v>
      </c>
      <c r="L64" s="52">
        <f t="shared" si="77"/>
        <v>-0.21901713306980128</v>
      </c>
      <c r="N64" s="40">
        <f t="shared" si="81"/>
        <v>6.9080316721678106</v>
      </c>
      <c r="O64" s="143">
        <f t="shared" si="82"/>
        <v>6.0941262759000043</v>
      </c>
      <c r="P64" s="52">
        <f t="shared" si="8"/>
        <v>-0.11782015990850175</v>
      </c>
    </row>
    <row r="65" spans="1:16" ht="20.100000000000001" customHeight="1" x14ac:dyDescent="0.25">
      <c r="A65" s="38" t="s">
        <v>167</v>
      </c>
      <c r="B65" s="19">
        <v>439.86</v>
      </c>
      <c r="C65" s="140">
        <v>424.21999999999991</v>
      </c>
      <c r="D65" s="247">
        <f t="shared" si="72"/>
        <v>6.0634800289485466E-2</v>
      </c>
      <c r="E65" s="215">
        <f t="shared" si="73"/>
        <v>5.4227902404603893E-2</v>
      </c>
      <c r="F65" s="52">
        <f t="shared" si="74"/>
        <v>-3.5556768062565587E-2</v>
      </c>
      <c r="H65" s="19">
        <v>678.07500000000016</v>
      </c>
      <c r="I65" s="140">
        <v>567.64199999999983</v>
      </c>
      <c r="J65" s="214">
        <f t="shared" si="75"/>
        <v>0.12175031735971086</v>
      </c>
      <c r="K65" s="215">
        <f t="shared" si="76"/>
        <v>0.10957358259800665</v>
      </c>
      <c r="L65" s="52">
        <f t="shared" si="77"/>
        <v>-0.1628625152084951</v>
      </c>
      <c r="N65" s="40">
        <f t="shared" ref="N65:N67" si="83">(H65/B65)*10</f>
        <v>15.41570045014323</v>
      </c>
      <c r="O65" s="143">
        <f t="shared" ref="O65:O67" si="84">(I65/C65)*10</f>
        <v>13.380840130121163</v>
      </c>
      <c r="P65" s="52">
        <f t="shared" ref="P65:P67" si="85">(O65-N65)/N65</f>
        <v>-0.13199921253031102</v>
      </c>
    </row>
    <row r="66" spans="1:16" ht="20.100000000000001" customHeight="1" x14ac:dyDescent="0.25">
      <c r="A66" s="38" t="s">
        <v>180</v>
      </c>
      <c r="B66" s="19">
        <v>59.09999999999998</v>
      </c>
      <c r="C66" s="140">
        <v>73.09</v>
      </c>
      <c r="D66" s="247">
        <f t="shared" si="72"/>
        <v>8.1469483406279037E-3</v>
      </c>
      <c r="E66" s="215">
        <f t="shared" si="73"/>
        <v>9.3430705453597176E-3</v>
      </c>
      <c r="F66" s="52">
        <f>(C65-B65)/B65</f>
        <v>-3.5556768062565587E-2</v>
      </c>
      <c r="H66" s="19">
        <v>295.64300000000003</v>
      </c>
      <c r="I66" s="140">
        <v>383.928</v>
      </c>
      <c r="J66" s="214">
        <f t="shared" si="75"/>
        <v>5.3083551340452E-2</v>
      </c>
      <c r="K66" s="215">
        <f t="shared" si="76"/>
        <v>7.4110736026734292E-2</v>
      </c>
      <c r="L66" s="52">
        <f t="shared" si="77"/>
        <v>0.29862029542387258</v>
      </c>
      <c r="N66" s="40">
        <f t="shared" ref="N66" si="86">(H66/B66)*10</f>
        <v>50.02419627749579</v>
      </c>
      <c r="O66" s="143">
        <f t="shared" ref="O66" si="87">(I66/C66)*10</f>
        <v>52.528116021343543</v>
      </c>
      <c r="P66" s="52">
        <f t="shared" ref="P66" si="88">(O66-N66)/N66</f>
        <v>5.0054172384058522E-2</v>
      </c>
    </row>
    <row r="67" spans="1:16" ht="20.100000000000001" customHeight="1" x14ac:dyDescent="0.25">
      <c r="A67" s="38" t="s">
        <v>170</v>
      </c>
      <c r="B67" s="19">
        <v>407.79</v>
      </c>
      <c r="C67" s="140">
        <v>614.42000000000007</v>
      </c>
      <c r="D67" s="247">
        <f t="shared" si="72"/>
        <v>5.621394355033256E-2</v>
      </c>
      <c r="E67" s="215">
        <f t="shared" si="73"/>
        <v>7.8541105547679818E-2</v>
      </c>
      <c r="F67" s="52">
        <f t="shared" si="74"/>
        <v>0.50670688344491044</v>
      </c>
      <c r="H67" s="19">
        <v>185.32800000000006</v>
      </c>
      <c r="I67" s="140">
        <v>262.07300000000004</v>
      </c>
      <c r="J67" s="214">
        <f t="shared" si="75"/>
        <v>3.3276175667353164E-2</v>
      </c>
      <c r="K67" s="215">
        <f t="shared" si="76"/>
        <v>5.0588711744739487E-2</v>
      </c>
      <c r="L67" s="52">
        <f t="shared" si="77"/>
        <v>0.41410364327030968</v>
      </c>
      <c r="N67" s="40">
        <f t="shared" si="83"/>
        <v>4.544692120944605</v>
      </c>
      <c r="O67" s="143">
        <f t="shared" si="84"/>
        <v>4.2653722209563494</v>
      </c>
      <c r="P67" s="52">
        <f t="shared" si="85"/>
        <v>-6.1460687006934037E-2</v>
      </c>
    </row>
    <row r="68" spans="1:16" ht="20.100000000000001" customHeight="1" x14ac:dyDescent="0.25">
      <c r="A68" s="38" t="s">
        <v>181</v>
      </c>
      <c r="B68" s="19">
        <v>123.07999999999998</v>
      </c>
      <c r="C68" s="140">
        <v>301.70999999999998</v>
      </c>
      <c r="D68" s="247">
        <f t="shared" si="72"/>
        <v>1.6966605782816967E-2</v>
      </c>
      <c r="E68" s="215">
        <f t="shared" si="73"/>
        <v>3.8567489591469148E-2</v>
      </c>
      <c r="F68" s="52">
        <f t="shared" si="74"/>
        <v>1.4513324666883329</v>
      </c>
      <c r="H68" s="19">
        <v>78.446000000000012</v>
      </c>
      <c r="I68" s="140">
        <v>184.392</v>
      </c>
      <c r="J68" s="214">
        <f t="shared" si="75"/>
        <v>1.4085205022453086E-2</v>
      </c>
      <c r="K68" s="215">
        <f t="shared" si="76"/>
        <v>3.5593722878877264E-2</v>
      </c>
      <c r="L68" s="52">
        <f t="shared" si="77"/>
        <v>1.350559620630752</v>
      </c>
      <c r="N68" s="40">
        <f t="shared" ref="N68:N69" si="89">(H68/B68)*10</f>
        <v>6.3735781605459882</v>
      </c>
      <c r="O68" s="143">
        <f t="shared" ref="O68:O69" si="90">(I68/C68)*10</f>
        <v>6.1115640847171129</v>
      </c>
      <c r="P68" s="52">
        <f t="shared" ref="P68:P69" si="91">(O68-N68)/N68</f>
        <v>-4.1109415971519223E-2</v>
      </c>
    </row>
    <row r="69" spans="1:16" ht="20.100000000000001" customHeight="1" x14ac:dyDescent="0.25">
      <c r="A69" s="38" t="s">
        <v>168</v>
      </c>
      <c r="B69" s="19">
        <v>493.51</v>
      </c>
      <c r="C69" s="140">
        <v>270.54999999999995</v>
      </c>
      <c r="D69" s="247">
        <f t="shared" si="72"/>
        <v>6.8030464899886262E-2</v>
      </c>
      <c r="E69" s="215">
        <f t="shared" si="73"/>
        <v>3.4584317089165019E-2</v>
      </c>
      <c r="F69" s="52">
        <f t="shared" si="74"/>
        <v>-0.45178415837571689</v>
      </c>
      <c r="H69" s="19">
        <v>240.50399999999999</v>
      </c>
      <c r="I69" s="140">
        <v>162.48300000000003</v>
      </c>
      <c r="J69" s="214">
        <f t="shared" si="75"/>
        <v>4.3183185232134928E-2</v>
      </c>
      <c r="K69" s="215">
        <f t="shared" si="76"/>
        <v>3.1364565027379797E-2</v>
      </c>
      <c r="L69" s="52">
        <f t="shared" si="77"/>
        <v>-0.32440624688154857</v>
      </c>
      <c r="N69" s="40">
        <f t="shared" si="89"/>
        <v>4.8733358999817629</v>
      </c>
      <c r="O69" s="143">
        <f t="shared" si="90"/>
        <v>6.0056551469229369</v>
      </c>
      <c r="P69" s="52">
        <f t="shared" si="91"/>
        <v>0.23234992829971179</v>
      </c>
    </row>
    <row r="70" spans="1:16" ht="20.100000000000001" customHeight="1" x14ac:dyDescent="0.25">
      <c r="A70" s="38" t="s">
        <v>185</v>
      </c>
      <c r="B70" s="19">
        <v>238.66</v>
      </c>
      <c r="C70" s="140">
        <v>275.88999999999993</v>
      </c>
      <c r="D70" s="247">
        <f t="shared" si="72"/>
        <v>3.2899334872660849E-2</v>
      </c>
      <c r="E70" s="215">
        <f t="shared" si="73"/>
        <v>3.5266927524412253E-2</v>
      </c>
      <c r="F70" s="52">
        <f t="shared" si="74"/>
        <v>0.15599597754127181</v>
      </c>
      <c r="H70" s="19">
        <v>118.651</v>
      </c>
      <c r="I70" s="140">
        <v>133.65800000000002</v>
      </c>
      <c r="J70" s="214">
        <f t="shared" si="75"/>
        <v>2.1304128459310619E-2</v>
      </c>
      <c r="K70" s="215">
        <f t="shared" si="76"/>
        <v>2.5800391625151731E-2</v>
      </c>
      <c r="L70" s="52">
        <f t="shared" si="77"/>
        <v>0.12648018137226</v>
      </c>
      <c r="N70" s="40">
        <f t="shared" ref="N70:N71" si="92">(H70/B70)*10</f>
        <v>4.9715494846224759</v>
      </c>
      <c r="O70" s="143">
        <f t="shared" ref="O70:O71" si="93">(I70/C70)*10</f>
        <v>4.8446119830367191</v>
      </c>
      <c r="P70" s="52">
        <f t="shared" ref="P70:P71" si="94">(O70-N70)/N70</f>
        <v>-2.5532784492719583E-2</v>
      </c>
    </row>
    <row r="71" spans="1:16" ht="20.100000000000001" customHeight="1" x14ac:dyDescent="0.25">
      <c r="A71" s="38" t="s">
        <v>177</v>
      </c>
      <c r="B71" s="19">
        <v>216.56999999999996</v>
      </c>
      <c r="C71" s="140">
        <v>189.69999999999996</v>
      </c>
      <c r="D71" s="247">
        <f t="shared" si="72"/>
        <v>2.9854223386290787E-2</v>
      </c>
      <c r="E71" s="215">
        <f t="shared" si="73"/>
        <v>2.4249288308314926E-2</v>
      </c>
      <c r="F71" s="52">
        <f t="shared" si="74"/>
        <v>-0.12407073925289749</v>
      </c>
      <c r="H71" s="19">
        <v>151.56099999999998</v>
      </c>
      <c r="I71" s="140">
        <v>130.874</v>
      </c>
      <c r="J71" s="214">
        <f t="shared" si="75"/>
        <v>2.7213213655355423E-2</v>
      </c>
      <c r="K71" s="215">
        <f t="shared" si="76"/>
        <v>2.5262988025783022E-2</v>
      </c>
      <c r="L71" s="52">
        <f t="shared" si="77"/>
        <v>-0.13649289724929228</v>
      </c>
      <c r="N71" s="40">
        <f t="shared" si="92"/>
        <v>6.9982453710116825</v>
      </c>
      <c r="O71" s="143">
        <f t="shared" si="93"/>
        <v>6.8989984185556157</v>
      </c>
      <c r="P71" s="52">
        <f t="shared" si="94"/>
        <v>-1.4181690865994811E-2</v>
      </c>
    </row>
    <row r="72" spans="1:16" ht="20.100000000000001" customHeight="1" x14ac:dyDescent="0.25">
      <c r="A72" s="38" t="s">
        <v>186</v>
      </c>
      <c r="B72" s="19">
        <v>208.08</v>
      </c>
      <c r="C72" s="140">
        <v>264.00999999999993</v>
      </c>
      <c r="D72" s="247">
        <f t="shared" si="72"/>
        <v>2.8683874969845261E-2</v>
      </c>
      <c r="E72" s="215">
        <f t="shared" si="73"/>
        <v>3.3748311050491427E-2</v>
      </c>
      <c r="F72" s="52">
        <f t="shared" si="74"/>
        <v>0.26879084967320221</v>
      </c>
      <c r="H72" s="19">
        <v>64.22</v>
      </c>
      <c r="I72" s="140">
        <v>93.12299999999999</v>
      </c>
      <c r="J72" s="214">
        <f t="shared" si="75"/>
        <v>1.1530885788210196E-2</v>
      </c>
      <c r="K72" s="215">
        <f t="shared" si="76"/>
        <v>1.797580293965946E-2</v>
      </c>
      <c r="L72" s="52">
        <f t="shared" si="77"/>
        <v>0.45006228589224528</v>
      </c>
      <c r="N72" s="40">
        <f t="shared" ref="N72:N73" si="95">(H72/B72)*10</f>
        <v>3.0863129565551706</v>
      </c>
      <c r="O72" s="143">
        <f t="shared" ref="O72:O73" si="96">(I72/C72)*10</f>
        <v>3.5272527555774409</v>
      </c>
      <c r="P72" s="52">
        <f t="shared" ref="P72:P73" si="97">(O72-N72)/N72</f>
        <v>0.14286943846240116</v>
      </c>
    </row>
    <row r="73" spans="1:16" ht="20.100000000000001" customHeight="1" x14ac:dyDescent="0.25">
      <c r="A73" s="38" t="s">
        <v>210</v>
      </c>
      <c r="B73" s="19">
        <v>249.75000000000003</v>
      </c>
      <c r="C73" s="140">
        <v>197.78000000000003</v>
      </c>
      <c r="D73" s="247">
        <f t="shared" si="72"/>
        <v>3.4428093876003721E-2</v>
      </c>
      <c r="E73" s="215">
        <f t="shared" si="73"/>
        <v>2.5282152038052334E-2</v>
      </c>
      <c r="F73" s="52">
        <f t="shared" si="74"/>
        <v>-0.20808808808808807</v>
      </c>
      <c r="H73" s="19">
        <v>61.838999999999999</v>
      </c>
      <c r="I73" s="140">
        <v>49.944000000000003</v>
      </c>
      <c r="J73" s="214">
        <f t="shared" si="75"/>
        <v>1.1103370387062135E-2</v>
      </c>
      <c r="K73" s="215">
        <f t="shared" si="76"/>
        <v>9.6408352610885852E-3</v>
      </c>
      <c r="L73" s="52">
        <f t="shared" si="77"/>
        <v>-0.19235433949449371</v>
      </c>
      <c r="N73" s="40">
        <f t="shared" si="95"/>
        <v>2.4760360360360356</v>
      </c>
      <c r="O73" s="143">
        <f t="shared" si="96"/>
        <v>2.5252300535949028</v>
      </c>
      <c r="P73" s="52">
        <f t="shared" si="97"/>
        <v>1.986805395515304E-2</v>
      </c>
    </row>
    <row r="74" spans="1:16" ht="20.100000000000001" customHeight="1" x14ac:dyDescent="0.25">
      <c r="A74" s="38" t="s">
        <v>232</v>
      </c>
      <c r="B74" s="19">
        <v>12.219999999999999</v>
      </c>
      <c r="C74" s="140">
        <v>11.149999999999999</v>
      </c>
      <c r="D74" s="247">
        <f t="shared" si="72"/>
        <v>1.6845297584174791E-3</v>
      </c>
      <c r="E74" s="215">
        <f t="shared" si="73"/>
        <v>1.4253008151698021E-3</v>
      </c>
      <c r="F74" s="52">
        <f t="shared" si="74"/>
        <v>-8.7561374795417382E-2</v>
      </c>
      <c r="H74" s="19">
        <v>40.120999999999995</v>
      </c>
      <c r="I74" s="140">
        <v>49.361000000000004</v>
      </c>
      <c r="J74" s="214">
        <f t="shared" si="75"/>
        <v>7.2038409951538651E-3</v>
      </c>
      <c r="K74" s="215">
        <f t="shared" si="76"/>
        <v>9.5282970791805543E-3</v>
      </c>
      <c r="L74" s="52">
        <f t="shared" si="77"/>
        <v>0.23030333241943149</v>
      </c>
      <c r="N74" s="40">
        <f t="shared" ref="N74:N81" si="98">(H74/B74)*10</f>
        <v>32.832242225859247</v>
      </c>
      <c r="O74" s="143">
        <f t="shared" ref="O74:O81" si="99">(I74/C74)*10</f>
        <v>44.26995515695068</v>
      </c>
      <c r="P74" s="52">
        <f t="shared" ref="P74:P81" si="100">(O74-N74)/N74</f>
        <v>0.34836831588927819</v>
      </c>
    </row>
    <row r="75" spans="1:16" ht="20.100000000000001" customHeight="1" x14ac:dyDescent="0.25">
      <c r="A75" s="38" t="s">
        <v>206</v>
      </c>
      <c r="B75" s="19">
        <v>158.38999999999999</v>
      </c>
      <c r="C75" s="140">
        <v>186.93</v>
      </c>
      <c r="D75" s="247">
        <f t="shared" si="72"/>
        <v>2.1834097253334246E-2</v>
      </c>
      <c r="E75" s="215">
        <f t="shared" si="73"/>
        <v>2.3895200123739115E-2</v>
      </c>
      <c r="F75" s="52">
        <f t="shared" si="74"/>
        <v>0.18018814319085816</v>
      </c>
      <c r="H75" s="19">
        <v>24.220000000000002</v>
      </c>
      <c r="I75" s="140">
        <v>42.554999999999993</v>
      </c>
      <c r="J75" s="214">
        <f t="shared" si="75"/>
        <v>4.3487706912247121E-3</v>
      </c>
      <c r="K75" s="215">
        <f t="shared" si="76"/>
        <v>8.2145151476778911E-3</v>
      </c>
      <c r="L75" s="52">
        <f t="shared" si="77"/>
        <v>0.75701899256812499</v>
      </c>
      <c r="N75" s="40">
        <f t="shared" si="98"/>
        <v>1.5291369404634134</v>
      </c>
      <c r="O75" s="143">
        <f t="shared" si="99"/>
        <v>2.2765206226929862</v>
      </c>
      <c r="P75" s="52">
        <f t="shared" si="100"/>
        <v>0.48876177303196533</v>
      </c>
    </row>
    <row r="76" spans="1:16" ht="20.100000000000001" customHeight="1" x14ac:dyDescent="0.25">
      <c r="A76" s="38" t="s">
        <v>202</v>
      </c>
      <c r="B76" s="19">
        <v>75.809999999999988</v>
      </c>
      <c r="C76" s="140">
        <v>55.49</v>
      </c>
      <c r="D76" s="247">
        <f t="shared" si="72"/>
        <v>1.0450425612571937E-2</v>
      </c>
      <c r="E76" s="215">
        <f t="shared" si="73"/>
        <v>7.093268361773303E-3</v>
      </c>
      <c r="F76" s="52">
        <f t="shared" si="74"/>
        <v>-0.26803851734599643</v>
      </c>
      <c r="H76" s="19">
        <v>43.612000000000002</v>
      </c>
      <c r="I76" s="140">
        <v>41.462000000000003</v>
      </c>
      <c r="J76" s="214">
        <f t="shared" si="75"/>
        <v>7.8306600902432744E-3</v>
      </c>
      <c r="K76" s="215">
        <f t="shared" si="76"/>
        <v>8.003530185713096E-3</v>
      </c>
      <c r="L76" s="52">
        <f t="shared" si="77"/>
        <v>-4.9298358250022892E-2</v>
      </c>
      <c r="N76" s="40">
        <f t="shared" si="98"/>
        <v>5.7528030602822859</v>
      </c>
      <c r="O76" s="143">
        <f t="shared" si="99"/>
        <v>7.4719769327806818</v>
      </c>
      <c r="P76" s="52">
        <f t="shared" si="100"/>
        <v>0.29884107877213462</v>
      </c>
    </row>
    <row r="77" spans="1:16" ht="20.100000000000001" customHeight="1" x14ac:dyDescent="0.25">
      <c r="A77" s="38" t="s">
        <v>200</v>
      </c>
      <c r="B77" s="19">
        <v>70.61</v>
      </c>
      <c r="C77" s="140">
        <v>133.68</v>
      </c>
      <c r="D77" s="247">
        <f t="shared" si="72"/>
        <v>9.7336044387772679E-3</v>
      </c>
      <c r="E77" s="215">
        <f t="shared" si="73"/>
        <v>1.7088270221694991E-2</v>
      </c>
      <c r="F77" s="52">
        <f t="shared" si="74"/>
        <v>0.89321625832035134</v>
      </c>
      <c r="H77" s="19">
        <v>29.68</v>
      </c>
      <c r="I77" s="140">
        <v>39.100999999999999</v>
      </c>
      <c r="J77" s="214">
        <f t="shared" si="75"/>
        <v>5.3291294019632302E-3</v>
      </c>
      <c r="K77" s="215">
        <f t="shared" si="76"/>
        <v>7.5477795039208852E-3</v>
      </c>
      <c r="L77" s="52">
        <f t="shared" si="77"/>
        <v>0.31741913746630723</v>
      </c>
      <c r="N77" s="40">
        <f t="shared" si="98"/>
        <v>4.2033706273898881</v>
      </c>
      <c r="O77" s="143">
        <f t="shared" si="99"/>
        <v>2.9249700777977257</v>
      </c>
      <c r="P77" s="52">
        <f t="shared" si="100"/>
        <v>-0.30413700406570954</v>
      </c>
    </row>
    <row r="78" spans="1:16" ht="20.100000000000001" customHeight="1" x14ac:dyDescent="0.25">
      <c r="A78" s="38" t="s">
        <v>233</v>
      </c>
      <c r="B78" s="19">
        <v>66.31</v>
      </c>
      <c r="C78" s="140">
        <v>116.26</v>
      </c>
      <c r="D78" s="247">
        <f t="shared" si="72"/>
        <v>9.1408484681393658E-3</v>
      </c>
      <c r="E78" s="215">
        <f t="shared" si="73"/>
        <v>1.4861477378622531E-2</v>
      </c>
      <c r="F78" s="52">
        <f t="shared" si="74"/>
        <v>0.75328004825818129</v>
      </c>
      <c r="H78" s="19">
        <v>23.286000000000001</v>
      </c>
      <c r="I78" s="140">
        <v>30.775000000000002</v>
      </c>
      <c r="J78" s="214">
        <f t="shared" si="75"/>
        <v>4.1810683037101001E-3</v>
      </c>
      <c r="K78" s="215">
        <f t="shared" si="76"/>
        <v>5.9405875612686451E-3</v>
      </c>
      <c r="L78" s="52">
        <f t="shared" si="77"/>
        <v>0.32160955080305764</v>
      </c>
      <c r="N78" s="40">
        <f t="shared" si="98"/>
        <v>3.5116875282762781</v>
      </c>
      <c r="O78" s="143">
        <f t="shared" si="99"/>
        <v>2.6470841217959746</v>
      </c>
      <c r="P78" s="52">
        <f t="shared" si="100"/>
        <v>-0.24620738591303323</v>
      </c>
    </row>
    <row r="79" spans="1:16" ht="20.100000000000001" customHeight="1" x14ac:dyDescent="0.25">
      <c r="A79" s="38" t="s">
        <v>208</v>
      </c>
      <c r="B79" s="19">
        <v>272.64999999999998</v>
      </c>
      <c r="C79" s="140">
        <v>94.39</v>
      </c>
      <c r="D79" s="247">
        <f t="shared" si="72"/>
        <v>3.7584864045214869E-2</v>
      </c>
      <c r="E79" s="215">
        <f t="shared" si="73"/>
        <v>1.2065842506177366E-2</v>
      </c>
      <c r="F79" s="52">
        <f t="shared" si="74"/>
        <v>-0.65380524481936553</v>
      </c>
      <c r="H79" s="19">
        <v>105.53999999999999</v>
      </c>
      <c r="I79" s="140">
        <v>27.847999999999999</v>
      </c>
      <c r="J79" s="214">
        <f t="shared" si="75"/>
        <v>1.8950010683396201E-2</v>
      </c>
      <c r="K79" s="215">
        <f t="shared" si="76"/>
        <v>5.3755802569036299E-3</v>
      </c>
      <c r="L79" s="52">
        <f t="shared" si="77"/>
        <v>-0.73613795717263597</v>
      </c>
      <c r="N79" s="40">
        <f t="shared" si="98"/>
        <v>3.8708967540803227</v>
      </c>
      <c r="O79" s="143">
        <f t="shared" si="99"/>
        <v>2.9503125331073203</v>
      </c>
      <c r="P79" s="52">
        <f t="shared" si="100"/>
        <v>-0.23782195172284357</v>
      </c>
    </row>
    <row r="80" spans="1:16" ht="20.100000000000001" customHeight="1" x14ac:dyDescent="0.25">
      <c r="A80" s="38" t="s">
        <v>226</v>
      </c>
      <c r="B80" s="19">
        <v>13.32</v>
      </c>
      <c r="C80" s="140">
        <v>45.25</v>
      </c>
      <c r="D80" s="247">
        <f t="shared" si="72"/>
        <v>1.8361650067201982E-3</v>
      </c>
      <c r="E80" s="215">
        <f t="shared" si="73"/>
        <v>5.7842925458684797E-3</v>
      </c>
      <c r="F80" s="52">
        <f t="shared" si="74"/>
        <v>2.3971471471471473</v>
      </c>
      <c r="H80" s="19">
        <v>4.968</v>
      </c>
      <c r="I80" s="140">
        <v>18.141999999999999</v>
      </c>
      <c r="J80" s="214">
        <f t="shared" si="75"/>
        <v>8.920186950455972E-4</v>
      </c>
      <c r="K80" s="215">
        <f t="shared" si="76"/>
        <v>3.5020029093919005E-3</v>
      </c>
      <c r="L80" s="52">
        <f t="shared" si="77"/>
        <v>2.6517713365539453</v>
      </c>
      <c r="N80" s="40">
        <f t="shared" si="98"/>
        <v>3.7297297297297294</v>
      </c>
      <c r="O80" s="143">
        <f t="shared" si="99"/>
        <v>4.0092817679558008</v>
      </c>
      <c r="P80" s="52">
        <f t="shared" si="100"/>
        <v>7.4952358075106112E-2</v>
      </c>
    </row>
    <row r="81" spans="1:16" ht="20.100000000000001" customHeight="1" x14ac:dyDescent="0.25">
      <c r="A81" s="38" t="s">
        <v>231</v>
      </c>
      <c r="B81" s="19">
        <v>51.75</v>
      </c>
      <c r="C81" s="140">
        <v>81.09</v>
      </c>
      <c r="D81" s="247">
        <f t="shared" si="72"/>
        <v>7.1337491815142836E-3</v>
      </c>
      <c r="E81" s="215">
        <f t="shared" si="73"/>
        <v>1.036570790153536E-2</v>
      </c>
      <c r="F81" s="52">
        <f t="shared" si="74"/>
        <v>0.56695652173913047</v>
      </c>
      <c r="H81" s="19">
        <v>9.798</v>
      </c>
      <c r="I81" s="140">
        <v>18.07</v>
      </c>
      <c r="J81" s="214">
        <f t="shared" si="75"/>
        <v>1.7592590930065946E-3</v>
      </c>
      <c r="K81" s="215">
        <f t="shared" si="76"/>
        <v>3.4881045404427102E-3</v>
      </c>
      <c r="L81" s="52">
        <f t="shared" si="77"/>
        <v>0.84425392937334154</v>
      </c>
      <c r="N81" s="40">
        <f t="shared" si="98"/>
        <v>1.8933333333333333</v>
      </c>
      <c r="O81" s="143">
        <f t="shared" si="99"/>
        <v>2.2283882106301638</v>
      </c>
      <c r="P81" s="52">
        <f t="shared" si="100"/>
        <v>0.17696560420607244</v>
      </c>
    </row>
    <row r="82" spans="1:16" ht="20.100000000000001" customHeight="1" x14ac:dyDescent="0.25">
      <c r="A82" s="38" t="s">
        <v>217</v>
      </c>
      <c r="B82" s="19">
        <v>295.80999999999995</v>
      </c>
      <c r="C82" s="140">
        <v>38.08</v>
      </c>
      <c r="D82" s="247">
        <f t="shared" si="72"/>
        <v>4.0777475273115746E-2</v>
      </c>
      <c r="E82" s="215">
        <f t="shared" si="73"/>
        <v>4.8677538153960595E-3</v>
      </c>
      <c r="F82" s="52">
        <f t="shared" si="74"/>
        <v>-0.87126871978634934</v>
      </c>
      <c r="H82" s="19">
        <v>137.08199999999999</v>
      </c>
      <c r="I82" s="140">
        <v>17.975999999999999</v>
      </c>
      <c r="J82" s="214">
        <f t="shared" si="75"/>
        <v>2.4613467543124105E-2</v>
      </c>
      <c r="K82" s="215">
        <f t="shared" si="76"/>
        <v>3.4699594476479334E-3</v>
      </c>
      <c r="L82" s="52">
        <f t="shared" ref="L82" si="101">(I82-H82)/H82</f>
        <v>-0.86886680964678076</v>
      </c>
      <c r="N82" s="40">
        <f t="shared" ref="N82" si="102">(H82/B82)*10</f>
        <v>4.6341232547919278</v>
      </c>
      <c r="O82" s="143">
        <f t="shared" ref="O82" si="103">(I82/C82)*10</f>
        <v>4.7205882352941178</v>
      </c>
      <c r="P82" s="52">
        <f t="shared" ref="P82" si="104">(O82-N82)/N82</f>
        <v>1.8658325587861874E-2</v>
      </c>
    </row>
    <row r="83" spans="1:16" ht="20.100000000000001" customHeight="1" thickBot="1" x14ac:dyDescent="0.3">
      <c r="A83" s="8" t="s">
        <v>17</v>
      </c>
      <c r="B83" s="19">
        <f>B84-SUM(B62:B82)</f>
        <v>342.32000000000062</v>
      </c>
      <c r="C83" s="140">
        <f>C84-SUM(C62:C82)</f>
        <v>242.71000000000095</v>
      </c>
      <c r="D83" s="247">
        <f t="shared" si="72"/>
        <v>4.7188889271806263E-2</v>
      </c>
      <c r="E83" s="215">
        <f t="shared" si="73"/>
        <v>3.1025539089673905E-2</v>
      </c>
      <c r="F83" s="52">
        <f t="shared" si="74"/>
        <v>-0.29098504323439905</v>
      </c>
      <c r="H83" s="19">
        <f>H84-SUM(H62:H82)</f>
        <v>164.32500000000073</v>
      </c>
      <c r="I83" s="140">
        <f>I84-SUM(I62:I82)</f>
        <v>126.45700000000033</v>
      </c>
      <c r="J83" s="214">
        <f t="shared" si="75"/>
        <v>2.9505026582803628E-2</v>
      </c>
      <c r="K83" s="215">
        <f t="shared" si="76"/>
        <v>2.4410361697330657E-2</v>
      </c>
      <c r="L83" s="52">
        <f t="shared" ref="L83" si="105">(I83-H83)/H83</f>
        <v>-0.23044576296972599</v>
      </c>
      <c r="N83" s="40">
        <f t="shared" ref="N83" si="106">(H83/B83)*10</f>
        <v>4.8003330217340627</v>
      </c>
      <c r="O83" s="143">
        <f t="shared" ref="O83" si="107">(I83/C83)*10</f>
        <v>5.2102097152980864</v>
      </c>
      <c r="P83" s="52">
        <f t="shared" ref="P83" si="108">(O83-N83)/N83</f>
        <v>8.5385053851109824E-2</v>
      </c>
    </row>
    <row r="84" spans="1:16" ht="26.25" customHeight="1" thickBot="1" x14ac:dyDescent="0.3">
      <c r="A84" s="12" t="s">
        <v>18</v>
      </c>
      <c r="B84" s="17">
        <v>7254.2500000000009</v>
      </c>
      <c r="C84" s="145">
        <v>7822.9100000000017</v>
      </c>
      <c r="D84" s="243">
        <f>SUM(D62:D83)</f>
        <v>1</v>
      </c>
      <c r="E84" s="244">
        <f>SUM(E62:E83)</f>
        <v>0.99999999999999978</v>
      </c>
      <c r="F84" s="57">
        <f>(C84-B84)/B84</f>
        <v>7.8389909363476673E-2</v>
      </c>
      <c r="G84" s="1"/>
      <c r="H84" s="17">
        <v>5569.3900000000012</v>
      </c>
      <c r="I84" s="145">
        <v>5180.463999999999</v>
      </c>
      <c r="J84" s="255">
        <f t="shared" si="75"/>
        <v>1</v>
      </c>
      <c r="K84" s="244">
        <f t="shared" si="76"/>
        <v>1</v>
      </c>
      <c r="L84" s="57">
        <f>(I84-H84)/H84</f>
        <v>-6.9832782405254812E-2</v>
      </c>
      <c r="M84" s="1"/>
      <c r="N84" s="37">
        <f t="shared" ref="N84:O84" si="109">(H84/B84)*10</f>
        <v>7.6774166867698259</v>
      </c>
      <c r="O84" s="150">
        <f t="shared" si="109"/>
        <v>6.6221700109038686</v>
      </c>
      <c r="P84" s="57">
        <f>(O84-N84)/N84</f>
        <v>-0.13744814420251805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F39:F56 L39:L56 P39:P56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139</v>
      </c>
    </row>
    <row r="2" spans="1:18" ht="15.75" thickBot="1" x14ac:dyDescent="0.3"/>
    <row r="3" spans="1:18" x14ac:dyDescent="0.25">
      <c r="A3" s="350" t="s">
        <v>16</v>
      </c>
      <c r="B3" s="338"/>
      <c r="C3" s="338"/>
      <c r="D3" s="365" t="s">
        <v>1</v>
      </c>
      <c r="E3" s="363"/>
      <c r="F3" s="365" t="s">
        <v>104</v>
      </c>
      <c r="G3" s="363"/>
      <c r="H3" s="130" t="s">
        <v>0</v>
      </c>
      <c r="J3" s="367" t="s">
        <v>19</v>
      </c>
      <c r="K3" s="363"/>
      <c r="L3" s="361" t="s">
        <v>104</v>
      </c>
      <c r="M3" s="362"/>
      <c r="N3" s="130" t="s">
        <v>0</v>
      </c>
      <c r="P3" s="373" t="s">
        <v>22</v>
      </c>
      <c r="Q3" s="363"/>
      <c r="R3" s="130" t="s">
        <v>0</v>
      </c>
    </row>
    <row r="4" spans="1:18" x14ac:dyDescent="0.25">
      <c r="A4" s="364"/>
      <c r="B4" s="339"/>
      <c r="C4" s="339"/>
      <c r="D4" s="368" t="s">
        <v>155</v>
      </c>
      <c r="E4" s="370"/>
      <c r="F4" s="368" t="str">
        <f>D4</f>
        <v>jan-jul</v>
      </c>
      <c r="G4" s="370"/>
      <c r="H4" s="131" t="s">
        <v>152</v>
      </c>
      <c r="J4" s="371" t="str">
        <f>D4</f>
        <v>jan-jul</v>
      </c>
      <c r="K4" s="370"/>
      <c r="L4" s="372" t="str">
        <f>D4</f>
        <v>jan-jul</v>
      </c>
      <c r="M4" s="360"/>
      <c r="N4" s="131" t="str">
        <f>H4</f>
        <v>2025/2024</v>
      </c>
      <c r="P4" s="371" t="str">
        <f>D4</f>
        <v>jan-jul</v>
      </c>
      <c r="Q4" s="369"/>
      <c r="R4" s="131" t="str">
        <f>N4</f>
        <v>2025/2024</v>
      </c>
    </row>
    <row r="5" spans="1:18" ht="19.5" customHeight="1" thickBot="1" x14ac:dyDescent="0.3">
      <c r="A5" s="351"/>
      <c r="B5" s="374"/>
      <c r="C5" s="374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214904.27999999997</v>
      </c>
      <c r="E6" s="147">
        <v>214024.21999999997</v>
      </c>
      <c r="F6" s="247">
        <f>D6/D8</f>
        <v>0.78084228350070972</v>
      </c>
      <c r="G6" s="246">
        <f>E6/E8</f>
        <v>0.77932884294087901</v>
      </c>
      <c r="H6" s="102">
        <f>(E6-D6)/D6</f>
        <v>-4.0951255135542102E-3</v>
      </c>
      <c r="I6" s="1"/>
      <c r="J6" s="115">
        <v>96668.809000000037</v>
      </c>
      <c r="K6" s="147">
        <v>96588.933000000005</v>
      </c>
      <c r="L6" s="247">
        <f>J6/J8</f>
        <v>0.64692800774369041</v>
      </c>
      <c r="M6" s="246">
        <f>K6/K8</f>
        <v>0.64960449954445121</v>
      </c>
      <c r="N6" s="102">
        <f>(K6-J6)/J6</f>
        <v>-8.2628513608803142E-4</v>
      </c>
      <c r="P6" s="27">
        <f t="shared" ref="P6:Q8" si="0">(J6/D6)*10</f>
        <v>4.4982263266231852</v>
      </c>
      <c r="Q6" s="152">
        <f>(K6/E6)*10</f>
        <v>4.5129907727265639</v>
      </c>
      <c r="R6" s="102">
        <f t="shared" ref="R6:R8" si="1">(Q6-P6)/P6</f>
        <v>3.2822817331342102E-3</v>
      </c>
    </row>
    <row r="7" spans="1:18" ht="24" customHeight="1" thickBot="1" x14ac:dyDescent="0.3">
      <c r="A7" s="161" t="s">
        <v>21</v>
      </c>
      <c r="B7" s="1"/>
      <c r="C7" s="1"/>
      <c r="D7" s="117">
        <v>60316.829999999958</v>
      </c>
      <c r="E7" s="140">
        <v>60602.11</v>
      </c>
      <c r="F7" s="247">
        <f>D7/D8</f>
        <v>0.21915771649929025</v>
      </c>
      <c r="G7" s="215">
        <f>E7/E8</f>
        <v>0.22067115705912105</v>
      </c>
      <c r="H7" s="55">
        <f t="shared" ref="H7:H8" si="2">(E7-D7)/D7</f>
        <v>4.7296915305403602E-3</v>
      </c>
      <c r="J7" s="196">
        <v>52758.651000000042</v>
      </c>
      <c r="K7" s="142">
        <v>52099.897000000048</v>
      </c>
      <c r="L7" s="247">
        <f>J7/J8</f>
        <v>0.35307199225630959</v>
      </c>
      <c r="M7" s="215">
        <f>K7/K8</f>
        <v>0.3503955004555489</v>
      </c>
      <c r="N7" s="55">
        <f t="shared" ref="N7:N8" si="3">(K7-J7)/J7</f>
        <v>-1.2486179754671761E-2</v>
      </c>
      <c r="P7" s="27">
        <f t="shared" si="0"/>
        <v>8.7469203868970027</v>
      </c>
      <c r="Q7" s="152">
        <f t="shared" si="0"/>
        <v>8.5970434032742507</v>
      </c>
      <c r="R7" s="55">
        <f t="shared" si="1"/>
        <v>-1.7134828830415519E-2</v>
      </c>
    </row>
    <row r="8" spans="1:18" ht="26.25" customHeight="1" thickBot="1" x14ac:dyDescent="0.3">
      <c r="A8" s="12" t="s">
        <v>12</v>
      </c>
      <c r="B8" s="162"/>
      <c r="C8" s="162"/>
      <c r="D8" s="163">
        <v>275221.10999999993</v>
      </c>
      <c r="E8" s="145">
        <v>274626.32999999996</v>
      </c>
      <c r="F8" s="243">
        <f>SUM(F6:F7)</f>
        <v>1</v>
      </c>
      <c r="G8" s="244">
        <f>SUM(G6:G7)</f>
        <v>1</v>
      </c>
      <c r="H8" s="57">
        <f t="shared" si="2"/>
        <v>-2.1610987616464809E-3</v>
      </c>
      <c r="I8" s="1"/>
      <c r="J8" s="17">
        <v>149427.46000000008</v>
      </c>
      <c r="K8" s="145">
        <v>148688.83000000005</v>
      </c>
      <c r="L8" s="243">
        <f>SUM(L6:L7)</f>
        <v>1</v>
      </c>
      <c r="M8" s="244">
        <f>SUM(M6:M7)</f>
        <v>1</v>
      </c>
      <c r="N8" s="57">
        <f t="shared" si="3"/>
        <v>-4.9430673585700606E-3</v>
      </c>
      <c r="O8" s="1"/>
      <c r="P8" s="29">
        <f t="shared" si="0"/>
        <v>5.4293604149768937</v>
      </c>
      <c r="Q8" s="146">
        <f t="shared" si="0"/>
        <v>5.4142233921998697</v>
      </c>
      <c r="R8" s="57">
        <f t="shared" si="1"/>
        <v>-2.7879937267138344E-3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EAD843F-764B-4F2A-A342-098B62617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1" id="{0F31C511-7209-432D-A116-1A3A5EE4E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3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A11" sqref="A11:XFD11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6" x14ac:dyDescent="0.25">
      <c r="A5" s="378"/>
      <c r="B5" s="368" t="s">
        <v>155</v>
      </c>
      <c r="C5" s="370"/>
      <c r="D5" s="368" t="str">
        <f>B5</f>
        <v>jan-jul</v>
      </c>
      <c r="E5" s="370"/>
      <c r="F5" s="131" t="s">
        <v>152</v>
      </c>
      <c r="H5" s="371" t="str">
        <f>B5</f>
        <v>jan-jul</v>
      </c>
      <c r="I5" s="370"/>
      <c r="J5" s="368" t="str">
        <f>B5</f>
        <v>jan-jul</v>
      </c>
      <c r="K5" s="369"/>
      <c r="L5" s="131" t="str">
        <f>F5</f>
        <v>2025/2024</v>
      </c>
      <c r="N5" s="371" t="str">
        <f>B5</f>
        <v>jan-jul</v>
      </c>
      <c r="O5" s="369"/>
      <c r="P5" s="131" t="str">
        <f>F5</f>
        <v>2025/2024</v>
      </c>
    </row>
    <row r="6" spans="1:16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165</v>
      </c>
      <c r="B7" s="39">
        <v>94149.38</v>
      </c>
      <c r="C7" s="147">
        <v>92678.299999999988</v>
      </c>
      <c r="D7" s="247">
        <f>B7/$B$33</f>
        <v>0.34208633196777632</v>
      </c>
      <c r="E7" s="246">
        <f>C7/$C$33</f>
        <v>0.33747055499012046</v>
      </c>
      <c r="F7" s="52">
        <f>(C7-B7)/B7</f>
        <v>-1.5624956850486071E-2</v>
      </c>
      <c r="H7" s="39">
        <v>39593.665999999997</v>
      </c>
      <c r="I7" s="147">
        <v>40057.841</v>
      </c>
      <c r="J7" s="247">
        <f>H7/$H$33</f>
        <v>0.26496914288712392</v>
      </c>
      <c r="K7" s="246">
        <f>I7/$I$33</f>
        <v>0.26940719756823711</v>
      </c>
      <c r="L7" s="52">
        <f>(I7-H7)/H7</f>
        <v>1.1723466071568189E-2</v>
      </c>
      <c r="N7" s="27">
        <f t="shared" ref="N7:N33" si="0">(H7/B7)*10</f>
        <v>4.2054091062522128</v>
      </c>
      <c r="O7" s="151">
        <f t="shared" ref="O7:O33" si="1">(I7/C7)*10</f>
        <v>4.3222459842271608</v>
      </c>
      <c r="P7" s="61">
        <f>(O7-N7)/N7</f>
        <v>2.7782523655367028E-2</v>
      </c>
    </row>
    <row r="8" spans="1:16" ht="20.100000000000001" customHeight="1" x14ac:dyDescent="0.25">
      <c r="A8" s="8" t="s">
        <v>172</v>
      </c>
      <c r="B8" s="19">
        <v>36232.82</v>
      </c>
      <c r="C8" s="140">
        <v>41737.71</v>
      </c>
      <c r="D8" s="247">
        <f t="shared" ref="D8:D32" si="2">B8/$B$33</f>
        <v>0.13164985781795574</v>
      </c>
      <c r="E8" s="215">
        <f t="shared" ref="E8:E32" si="3">C8/$C$33</f>
        <v>0.15198000133490475</v>
      </c>
      <c r="F8" s="52">
        <f t="shared" ref="F8:F33" si="4">(C8-B8)/B8</f>
        <v>0.15193103931739232</v>
      </c>
      <c r="H8" s="19">
        <v>15986.668000000001</v>
      </c>
      <c r="I8" s="140">
        <v>18116.454000000002</v>
      </c>
      <c r="J8" s="247">
        <f t="shared" ref="J8:J32" si="5">H8/$H$33</f>
        <v>0.10698614565221144</v>
      </c>
      <c r="K8" s="215">
        <f t="shared" ref="K8:K32" si="6">I8/$I$33</f>
        <v>0.12184139185169464</v>
      </c>
      <c r="L8" s="52">
        <f t="shared" ref="L8:L33" si="7">(I8-H8)/H8</f>
        <v>0.13322263275874621</v>
      </c>
      <c r="M8" s="1"/>
      <c r="N8" s="27">
        <f t="shared" si="0"/>
        <v>4.4122063918844852</v>
      </c>
      <c r="O8" s="152">
        <f t="shared" si="1"/>
        <v>4.3405481517792905</v>
      </c>
      <c r="P8" s="52">
        <f t="shared" ref="P8:P71" si="8">(O8-N8)/N8</f>
        <v>-1.624090845727388E-2</v>
      </c>
    </row>
    <row r="9" spans="1:16" ht="20.100000000000001" customHeight="1" x14ac:dyDescent="0.25">
      <c r="A9" s="8" t="s">
        <v>166</v>
      </c>
      <c r="B9" s="19">
        <v>17453.770000000004</v>
      </c>
      <c r="C9" s="140">
        <v>16962.740000000002</v>
      </c>
      <c r="D9" s="247">
        <f t="shared" si="2"/>
        <v>6.3417264758506287E-2</v>
      </c>
      <c r="E9" s="215">
        <f t="shared" si="3"/>
        <v>6.1766619391520096E-2</v>
      </c>
      <c r="F9" s="52">
        <f t="shared" si="4"/>
        <v>-2.8133176958330626E-2</v>
      </c>
      <c r="H9" s="19">
        <v>19111.850999999999</v>
      </c>
      <c r="I9" s="140">
        <v>17630.808000000001</v>
      </c>
      <c r="J9" s="247">
        <f t="shared" si="5"/>
        <v>0.1279005277878644</v>
      </c>
      <c r="K9" s="215">
        <f t="shared" si="6"/>
        <v>0.11857520164762887</v>
      </c>
      <c r="L9" s="52">
        <f t="shared" si="7"/>
        <v>-7.7493435879130601E-2</v>
      </c>
      <c r="N9" s="27">
        <f t="shared" si="0"/>
        <v>10.949984444621418</v>
      </c>
      <c r="O9" s="152">
        <f t="shared" si="1"/>
        <v>10.393844390705747</v>
      </c>
      <c r="P9" s="52">
        <f t="shared" si="8"/>
        <v>-5.0789118169829416E-2</v>
      </c>
    </row>
    <row r="10" spans="1:16" ht="20.100000000000001" customHeight="1" x14ac:dyDescent="0.25">
      <c r="A10" s="8" t="s">
        <v>174</v>
      </c>
      <c r="B10" s="19">
        <v>35785.74</v>
      </c>
      <c r="C10" s="140">
        <v>35260.32</v>
      </c>
      <c r="D10" s="247">
        <f t="shared" si="2"/>
        <v>0.13002541847171517</v>
      </c>
      <c r="E10" s="215">
        <f t="shared" si="3"/>
        <v>0.12839380695944191</v>
      </c>
      <c r="F10" s="52">
        <f t="shared" si="4"/>
        <v>-1.4682384659364269E-2</v>
      </c>
      <c r="H10" s="19">
        <v>15187.837</v>
      </c>
      <c r="I10" s="140">
        <v>14835.945</v>
      </c>
      <c r="J10" s="247">
        <f t="shared" si="5"/>
        <v>0.10164020053609957</v>
      </c>
      <c r="K10" s="215">
        <f t="shared" si="6"/>
        <v>9.9778476971000493E-2</v>
      </c>
      <c r="L10" s="52">
        <f t="shared" si="7"/>
        <v>-2.316932951018633E-2</v>
      </c>
      <c r="N10" s="27">
        <f t="shared" si="0"/>
        <v>4.2441030980496706</v>
      </c>
      <c r="O10" s="152">
        <f t="shared" si="1"/>
        <v>4.2075468969084797</v>
      </c>
      <c r="P10" s="52">
        <f t="shared" si="8"/>
        <v>-8.6134102533913081E-3</v>
      </c>
    </row>
    <row r="11" spans="1:16" ht="20.100000000000001" customHeight="1" x14ac:dyDescent="0.25">
      <c r="A11" s="8" t="s">
        <v>168</v>
      </c>
      <c r="B11" s="19">
        <v>15972.95</v>
      </c>
      <c r="C11" s="140">
        <v>18629.329999999998</v>
      </c>
      <c r="D11" s="247">
        <f t="shared" si="2"/>
        <v>5.8036790855178155E-2</v>
      </c>
      <c r="E11" s="215">
        <f t="shared" si="3"/>
        <v>6.7835192641579528E-2</v>
      </c>
      <c r="F11" s="52">
        <f t="shared" si="4"/>
        <v>0.16630490923717894</v>
      </c>
      <c r="H11" s="19">
        <v>9141.8279999999995</v>
      </c>
      <c r="I11" s="140">
        <v>11486.669</v>
      </c>
      <c r="J11" s="247">
        <f t="shared" si="5"/>
        <v>6.1179036302965992E-2</v>
      </c>
      <c r="K11" s="215">
        <f t="shared" si="6"/>
        <v>7.7253072742586013E-2</v>
      </c>
      <c r="L11" s="52">
        <f t="shared" si="7"/>
        <v>0.25649585618981241</v>
      </c>
      <c r="N11" s="27">
        <f t="shared" si="0"/>
        <v>5.723318485314234</v>
      </c>
      <c r="O11" s="152">
        <f t="shared" si="1"/>
        <v>6.1659055908076148</v>
      </c>
      <c r="P11" s="52">
        <f t="shared" si="8"/>
        <v>7.7330504431832411E-2</v>
      </c>
    </row>
    <row r="12" spans="1:16" ht="20.100000000000001" customHeight="1" x14ac:dyDescent="0.25">
      <c r="A12" s="8" t="s">
        <v>171</v>
      </c>
      <c r="B12" s="19">
        <v>16063.93</v>
      </c>
      <c r="C12" s="140">
        <v>15414.659999999998</v>
      </c>
      <c r="D12" s="247">
        <f t="shared" si="2"/>
        <v>5.8367361428053176E-2</v>
      </c>
      <c r="E12" s="215">
        <f t="shared" si="3"/>
        <v>5.6129577961443078E-2</v>
      </c>
      <c r="F12" s="52">
        <f t="shared" si="4"/>
        <v>-4.0417880306998492E-2</v>
      </c>
      <c r="H12" s="19">
        <v>6989.3559999999998</v>
      </c>
      <c r="I12" s="140">
        <v>7083.3079999999991</v>
      </c>
      <c r="J12" s="247">
        <f t="shared" si="5"/>
        <v>4.6774240825615314E-2</v>
      </c>
      <c r="K12" s="215">
        <f t="shared" si="6"/>
        <v>4.7638467529807063E-2</v>
      </c>
      <c r="L12" s="52">
        <f t="shared" si="7"/>
        <v>1.3442154041087522E-2</v>
      </c>
      <c r="N12" s="27">
        <f t="shared" si="0"/>
        <v>4.3509626847228535</v>
      </c>
      <c r="O12" s="152">
        <f t="shared" si="1"/>
        <v>4.5951762802423151</v>
      </c>
      <c r="P12" s="52">
        <f t="shared" si="8"/>
        <v>5.6128634790858334E-2</v>
      </c>
    </row>
    <row r="13" spans="1:16" ht="20.100000000000001" customHeight="1" x14ac:dyDescent="0.25">
      <c r="A13" s="8" t="s">
        <v>179</v>
      </c>
      <c r="B13" s="19">
        <v>9131.5400000000009</v>
      </c>
      <c r="C13" s="140">
        <v>6275</v>
      </c>
      <c r="D13" s="247">
        <f t="shared" si="2"/>
        <v>3.3178922939450357E-2</v>
      </c>
      <c r="E13" s="215">
        <f t="shared" si="3"/>
        <v>2.2849229351023983E-2</v>
      </c>
      <c r="F13" s="52">
        <f t="shared" si="4"/>
        <v>-0.31282127658642472</v>
      </c>
      <c r="H13" s="19">
        <v>6516.7150000000001</v>
      </c>
      <c r="I13" s="140">
        <v>4659.46</v>
      </c>
      <c r="J13" s="247">
        <f t="shared" si="5"/>
        <v>4.3611227815824473E-2</v>
      </c>
      <c r="K13" s="215">
        <f t="shared" si="6"/>
        <v>3.1336987452251809E-2</v>
      </c>
      <c r="L13" s="52">
        <f t="shared" si="7"/>
        <v>-0.28499865346267256</v>
      </c>
      <c r="N13" s="27">
        <f t="shared" si="0"/>
        <v>7.1364906686057328</v>
      </c>
      <c r="O13" s="152">
        <f t="shared" si="1"/>
        <v>7.4254342629482073</v>
      </c>
      <c r="P13" s="52">
        <f t="shared" si="8"/>
        <v>4.0488190591150296E-2</v>
      </c>
    </row>
    <row r="14" spans="1:16" ht="20.100000000000001" customHeight="1" x14ac:dyDescent="0.25">
      <c r="A14" s="8" t="s">
        <v>180</v>
      </c>
      <c r="B14" s="19">
        <v>1335.16</v>
      </c>
      <c r="C14" s="140">
        <v>1374</v>
      </c>
      <c r="D14" s="247">
        <f t="shared" si="2"/>
        <v>4.8512267100441478E-3</v>
      </c>
      <c r="E14" s="215">
        <f t="shared" si="3"/>
        <v>5.0031619327979204E-3</v>
      </c>
      <c r="F14" s="52">
        <f t="shared" si="4"/>
        <v>2.9090146499295901E-2</v>
      </c>
      <c r="H14" s="19">
        <v>4032.0860000000007</v>
      </c>
      <c r="I14" s="140">
        <v>4404.3450000000003</v>
      </c>
      <c r="J14" s="247">
        <f t="shared" si="5"/>
        <v>2.6983567812770157E-2</v>
      </c>
      <c r="K14" s="215">
        <f t="shared" si="6"/>
        <v>2.9621223060266211E-2</v>
      </c>
      <c r="L14" s="52">
        <f t="shared" si="7"/>
        <v>9.2324171657052825E-2</v>
      </c>
      <c r="N14" s="27">
        <f t="shared" si="0"/>
        <v>30.199271997363617</v>
      </c>
      <c r="O14" s="152">
        <f t="shared" si="1"/>
        <v>32.054912663755459</v>
      </c>
      <c r="P14" s="52">
        <f t="shared" si="8"/>
        <v>6.1446536411667106E-2</v>
      </c>
    </row>
    <row r="15" spans="1:16" ht="20.100000000000001" customHeight="1" x14ac:dyDescent="0.25">
      <c r="A15" s="8" t="s">
        <v>170</v>
      </c>
      <c r="B15" s="19">
        <v>5227.24</v>
      </c>
      <c r="C15" s="140">
        <v>4953.8600000000006</v>
      </c>
      <c r="D15" s="247">
        <f t="shared" si="2"/>
        <v>1.8992874492803236E-2</v>
      </c>
      <c r="E15" s="215">
        <f t="shared" si="3"/>
        <v>1.8038547141492219E-2</v>
      </c>
      <c r="F15" s="52">
        <f t="shared" si="4"/>
        <v>-5.2299110046601878E-2</v>
      </c>
      <c r="H15" s="19">
        <v>4879.1629999999996</v>
      </c>
      <c r="I15" s="140">
        <v>4393.4630000000006</v>
      </c>
      <c r="J15" s="247">
        <f t="shared" si="5"/>
        <v>3.2652385311240643E-2</v>
      </c>
      <c r="K15" s="215">
        <f t="shared" si="6"/>
        <v>2.9548036661530008E-2</v>
      </c>
      <c r="L15" s="52">
        <f t="shared" si="7"/>
        <v>-9.9545762254714371E-2</v>
      </c>
      <c r="N15" s="27">
        <f t="shared" si="0"/>
        <v>9.3341093961631767</v>
      </c>
      <c r="O15" s="152">
        <f t="shared" si="1"/>
        <v>8.8687669817071946</v>
      </c>
      <c r="P15" s="52">
        <f t="shared" si="8"/>
        <v>-4.9853970497417036E-2</v>
      </c>
    </row>
    <row r="16" spans="1:16" ht="20.100000000000001" customHeight="1" x14ac:dyDescent="0.25">
      <c r="A16" s="8" t="s">
        <v>175</v>
      </c>
      <c r="B16" s="19">
        <v>6664.85</v>
      </c>
      <c r="C16" s="140">
        <v>6369.75</v>
      </c>
      <c r="D16" s="247">
        <f t="shared" si="2"/>
        <v>2.4216347357947914E-2</v>
      </c>
      <c r="E16" s="215">
        <f t="shared" si="3"/>
        <v>2.3194243610945818E-2</v>
      </c>
      <c r="F16" s="52">
        <f t="shared" si="4"/>
        <v>-4.4277065500348899E-2</v>
      </c>
      <c r="H16" s="19">
        <v>3472.4970000000003</v>
      </c>
      <c r="I16" s="140">
        <v>3190.3139999999999</v>
      </c>
      <c r="J16" s="247">
        <f t="shared" si="5"/>
        <v>2.3238680494200997E-2</v>
      </c>
      <c r="K16" s="215">
        <f t="shared" si="6"/>
        <v>2.1456312488301921E-2</v>
      </c>
      <c r="L16" s="52">
        <f t="shared" si="7"/>
        <v>-8.1262273228745893E-2</v>
      </c>
      <c r="N16" s="27">
        <f t="shared" si="0"/>
        <v>5.2101652700360841</v>
      </c>
      <c r="O16" s="152">
        <f t="shared" si="1"/>
        <v>5.0085387966560688</v>
      </c>
      <c r="P16" s="52">
        <f t="shared" si="8"/>
        <v>-3.8698671333821023E-2</v>
      </c>
    </row>
    <row r="17" spans="1:16" ht="20.100000000000001" customHeight="1" x14ac:dyDescent="0.25">
      <c r="A17" s="8" t="s">
        <v>177</v>
      </c>
      <c r="B17" s="19">
        <v>3467.2699999999995</v>
      </c>
      <c r="C17" s="140">
        <v>2847.75</v>
      </c>
      <c r="D17" s="247">
        <f t="shared" si="2"/>
        <v>1.2598125194684359E-2</v>
      </c>
      <c r="E17" s="215">
        <f t="shared" si="3"/>
        <v>1.036954468276949E-2</v>
      </c>
      <c r="F17" s="52">
        <f t="shared" si="4"/>
        <v>-0.17867659570786226</v>
      </c>
      <c r="H17" s="19">
        <v>2183.415</v>
      </c>
      <c r="I17" s="140">
        <v>1927.787</v>
      </c>
      <c r="J17" s="247">
        <f t="shared" si="5"/>
        <v>1.4611872543373218E-2</v>
      </c>
      <c r="K17" s="215">
        <f t="shared" si="6"/>
        <v>1.2965244262127834E-2</v>
      </c>
      <c r="L17" s="52">
        <f t="shared" si="7"/>
        <v>-0.11707714749600966</v>
      </c>
      <c r="N17" s="27">
        <f t="shared" si="0"/>
        <v>6.2972165421210358</v>
      </c>
      <c r="O17" s="152">
        <f t="shared" si="1"/>
        <v>6.7695092616978316</v>
      </c>
      <c r="P17" s="52">
        <f t="shared" si="8"/>
        <v>7.5000234852606429E-2</v>
      </c>
    </row>
    <row r="18" spans="1:16" ht="20.100000000000001" customHeight="1" x14ac:dyDescent="0.25">
      <c r="A18" s="8" t="s">
        <v>184</v>
      </c>
      <c r="B18" s="19">
        <v>3121.5</v>
      </c>
      <c r="C18" s="140">
        <v>3400.6599999999994</v>
      </c>
      <c r="D18" s="247">
        <f t="shared" si="2"/>
        <v>1.1341789879417303E-2</v>
      </c>
      <c r="E18" s="215">
        <f t="shared" si="3"/>
        <v>1.2382862196789355E-2</v>
      </c>
      <c r="F18" s="52">
        <f t="shared" si="4"/>
        <v>8.9431363126701718E-2</v>
      </c>
      <c r="H18" s="19">
        <v>1704.3050000000001</v>
      </c>
      <c r="I18" s="140">
        <v>1919.5179999999998</v>
      </c>
      <c r="J18" s="247">
        <f t="shared" si="5"/>
        <v>1.14055676245852E-2</v>
      </c>
      <c r="K18" s="215">
        <f t="shared" si="6"/>
        <v>1.2909631476688603E-2</v>
      </c>
      <c r="L18" s="52">
        <f t="shared" si="7"/>
        <v>0.12627610668278255</v>
      </c>
      <c r="N18" s="27">
        <f t="shared" si="0"/>
        <v>5.4598910780073684</v>
      </c>
      <c r="O18" s="152">
        <f t="shared" si="1"/>
        <v>5.6445454705851219</v>
      </c>
      <c r="P18" s="52">
        <f t="shared" si="8"/>
        <v>3.3820160501286896E-2</v>
      </c>
    </row>
    <row r="19" spans="1:16" ht="20.100000000000001" customHeight="1" x14ac:dyDescent="0.25">
      <c r="A19" s="8" t="s">
        <v>167</v>
      </c>
      <c r="B19" s="19">
        <v>3945.5699999999997</v>
      </c>
      <c r="C19" s="140">
        <v>2909.08</v>
      </c>
      <c r="D19" s="247">
        <f t="shared" si="2"/>
        <v>1.4336000606930169E-2</v>
      </c>
      <c r="E19" s="215">
        <f t="shared" si="3"/>
        <v>1.0592866314020215E-2</v>
      </c>
      <c r="F19" s="52">
        <f t="shared" si="4"/>
        <v>-0.26269715148888495</v>
      </c>
      <c r="H19" s="19">
        <v>2123.489</v>
      </c>
      <c r="I19" s="140">
        <v>1709.3609999999999</v>
      </c>
      <c r="J19" s="247">
        <f t="shared" si="5"/>
        <v>1.4210835143687778E-2</v>
      </c>
      <c r="K19" s="215">
        <f t="shared" si="6"/>
        <v>1.1496230079959608E-2</v>
      </c>
      <c r="L19" s="52">
        <f t="shared" si="7"/>
        <v>-0.19502243713059034</v>
      </c>
      <c r="N19" s="27">
        <f t="shared" si="0"/>
        <v>5.381957486497515</v>
      </c>
      <c r="O19" s="152">
        <f t="shared" si="1"/>
        <v>5.8759504723142708</v>
      </c>
      <c r="P19" s="52">
        <f t="shared" si="8"/>
        <v>9.1786861389393445E-2</v>
      </c>
    </row>
    <row r="20" spans="1:16" ht="20.100000000000001" customHeight="1" x14ac:dyDescent="0.25">
      <c r="A20" s="8" t="s">
        <v>173</v>
      </c>
      <c r="B20" s="19">
        <v>4164.25</v>
      </c>
      <c r="C20" s="140">
        <v>4331.95</v>
      </c>
      <c r="D20" s="247">
        <f t="shared" si="2"/>
        <v>1.5130561750877304E-2</v>
      </c>
      <c r="E20" s="215">
        <f t="shared" si="3"/>
        <v>1.5773979137397344E-2</v>
      </c>
      <c r="F20" s="52">
        <f t="shared" si="4"/>
        <v>4.027135738728458E-2</v>
      </c>
      <c r="H20" s="19">
        <v>1552.9610000000002</v>
      </c>
      <c r="I20" s="140">
        <v>1654.597</v>
      </c>
      <c r="J20" s="247">
        <f t="shared" si="5"/>
        <v>1.039274173568901E-2</v>
      </c>
      <c r="K20" s="215">
        <f t="shared" si="6"/>
        <v>1.1127917275292306E-2</v>
      </c>
      <c r="L20" s="52">
        <f t="shared" si="7"/>
        <v>6.5446588806801792E-2</v>
      </c>
      <c r="N20" s="27">
        <f t="shared" si="0"/>
        <v>3.7292693762382187</v>
      </c>
      <c r="O20" s="152">
        <f t="shared" si="1"/>
        <v>3.8195200775632223</v>
      </c>
      <c r="P20" s="52">
        <f t="shared" si="8"/>
        <v>2.4200638843644241E-2</v>
      </c>
    </row>
    <row r="21" spans="1:16" ht="20.100000000000001" customHeight="1" x14ac:dyDescent="0.25">
      <c r="A21" s="8" t="s">
        <v>204</v>
      </c>
      <c r="B21" s="19">
        <v>1536.42</v>
      </c>
      <c r="C21" s="140">
        <v>1550.76</v>
      </c>
      <c r="D21" s="247">
        <f t="shared" si="2"/>
        <v>5.5824932905764318E-3</v>
      </c>
      <c r="E21" s="215">
        <f t="shared" si="3"/>
        <v>5.6468001447639764E-3</v>
      </c>
      <c r="F21" s="52">
        <f t="shared" si="4"/>
        <v>9.33338540242897E-3</v>
      </c>
      <c r="H21" s="19">
        <v>1479.413</v>
      </c>
      <c r="I21" s="140">
        <v>1522.1959999999999</v>
      </c>
      <c r="J21" s="247">
        <f t="shared" si="5"/>
        <v>9.9005430461041079E-3</v>
      </c>
      <c r="K21" s="215">
        <f t="shared" si="6"/>
        <v>1.0237460339152583E-2</v>
      </c>
      <c r="L21" s="52">
        <f t="shared" si="7"/>
        <v>2.8918902294355869E-2</v>
      </c>
      <c r="N21" s="27">
        <f t="shared" si="0"/>
        <v>9.6289621327501589</v>
      </c>
      <c r="O21" s="152">
        <f t="shared" si="1"/>
        <v>9.8158064432923204</v>
      </c>
      <c r="P21" s="52">
        <f t="shared" si="8"/>
        <v>1.9404408072876734E-2</v>
      </c>
    </row>
    <row r="22" spans="1:16" ht="20.100000000000001" customHeight="1" x14ac:dyDescent="0.25">
      <c r="A22" s="8" t="s">
        <v>207</v>
      </c>
      <c r="B22" s="19">
        <v>688.72</v>
      </c>
      <c r="C22" s="140">
        <v>929.97000000000014</v>
      </c>
      <c r="D22" s="247">
        <f t="shared" si="2"/>
        <v>2.5024243234830321E-3</v>
      </c>
      <c r="E22" s="215">
        <f t="shared" si="3"/>
        <v>3.3863104094935103E-3</v>
      </c>
      <c r="F22" s="52">
        <f t="shared" si="4"/>
        <v>0.35028748983621805</v>
      </c>
      <c r="H22" s="19">
        <v>963.58900000000006</v>
      </c>
      <c r="I22" s="140">
        <v>1376.3299999999997</v>
      </c>
      <c r="J22" s="247">
        <f t="shared" si="5"/>
        <v>6.4485403151468938E-3</v>
      </c>
      <c r="K22" s="215">
        <f t="shared" si="6"/>
        <v>9.2564451546225789E-3</v>
      </c>
      <c r="L22" s="52">
        <f t="shared" si="7"/>
        <v>0.42833718525221814</v>
      </c>
      <c r="N22" s="27">
        <f t="shared" si="0"/>
        <v>13.991012312696016</v>
      </c>
      <c r="O22" s="152">
        <f t="shared" si="1"/>
        <v>14.799724722302866</v>
      </c>
      <c r="P22" s="52">
        <f t="shared" si="8"/>
        <v>5.7802279887423938E-2</v>
      </c>
    </row>
    <row r="23" spans="1:16" ht="20.100000000000001" customHeight="1" x14ac:dyDescent="0.25">
      <c r="A23" s="8" t="s">
        <v>178</v>
      </c>
      <c r="B23" s="19">
        <v>1302.28</v>
      </c>
      <c r="C23" s="140">
        <v>1732.03</v>
      </c>
      <c r="D23" s="247">
        <f t="shared" si="2"/>
        <v>4.7317591299591748E-3</v>
      </c>
      <c r="E23" s="215">
        <f t="shared" si="3"/>
        <v>6.3068606713711662E-3</v>
      </c>
      <c r="F23" s="52">
        <f t="shared" si="4"/>
        <v>0.32999815707835489</v>
      </c>
      <c r="H23" s="19">
        <v>754.21600000000001</v>
      </c>
      <c r="I23" s="140">
        <v>956.89899999999989</v>
      </c>
      <c r="J23" s="247">
        <f t="shared" si="5"/>
        <v>5.0473721496704814E-3</v>
      </c>
      <c r="K23" s="215">
        <f t="shared" si="6"/>
        <v>6.4355809377207446E-3</v>
      </c>
      <c r="L23" s="52">
        <f t="shared" si="7"/>
        <v>0.26873336020450361</v>
      </c>
      <c r="N23" s="27">
        <f t="shared" si="0"/>
        <v>5.7915041312160209</v>
      </c>
      <c r="O23" s="152">
        <f t="shared" si="1"/>
        <v>5.5247253223096591</v>
      </c>
      <c r="P23" s="52">
        <f t="shared" si="8"/>
        <v>-4.606382087658932E-2</v>
      </c>
    </row>
    <row r="24" spans="1:16" ht="20.100000000000001" customHeight="1" x14ac:dyDescent="0.25">
      <c r="A24" s="8" t="s">
        <v>192</v>
      </c>
      <c r="B24" s="19">
        <v>1311.1299999999999</v>
      </c>
      <c r="C24" s="140">
        <v>1608.1899999999998</v>
      </c>
      <c r="D24" s="247">
        <f t="shared" si="2"/>
        <v>4.7639150935769366E-3</v>
      </c>
      <c r="E24" s="215">
        <f t="shared" si="3"/>
        <v>5.8559206613582881E-3</v>
      </c>
      <c r="F24" s="52">
        <f t="shared" si="4"/>
        <v>0.22656792232654274</v>
      </c>
      <c r="H24" s="19">
        <v>786.76600000000008</v>
      </c>
      <c r="I24" s="140">
        <v>871.68299999999988</v>
      </c>
      <c r="J24" s="247">
        <f t="shared" si="5"/>
        <v>5.2652035977858421E-3</v>
      </c>
      <c r="K24" s="215">
        <f t="shared" si="6"/>
        <v>5.862464584595899E-3</v>
      </c>
      <c r="L24" s="52">
        <f t="shared" si="7"/>
        <v>0.10793171031793417</v>
      </c>
      <c r="N24" s="27">
        <f t="shared" si="0"/>
        <v>6.0006711767711831</v>
      </c>
      <c r="O24" s="152">
        <f t="shared" si="1"/>
        <v>5.4202737238759102</v>
      </c>
      <c r="P24" s="52">
        <f t="shared" si="8"/>
        <v>-9.6722089212622181E-2</v>
      </c>
    </row>
    <row r="25" spans="1:16" ht="20.100000000000001" customHeight="1" x14ac:dyDescent="0.25">
      <c r="A25" s="8" t="s">
        <v>176</v>
      </c>
      <c r="B25" s="19">
        <v>2105.9299999999998</v>
      </c>
      <c r="C25" s="140">
        <v>1492.72</v>
      </c>
      <c r="D25" s="247">
        <f t="shared" si="2"/>
        <v>7.651774967407105E-3</v>
      </c>
      <c r="E25" s="215">
        <f t="shared" si="3"/>
        <v>5.4354584281849439E-3</v>
      </c>
      <c r="F25" s="52">
        <f t="shared" si="4"/>
        <v>-0.29118251793744326</v>
      </c>
      <c r="H25" s="19">
        <v>1723.9870000000001</v>
      </c>
      <c r="I25" s="140">
        <v>807.1389999999999</v>
      </c>
      <c r="J25" s="247">
        <f t="shared" si="5"/>
        <v>1.1537283709433325E-2</v>
      </c>
      <c r="K25" s="215">
        <f t="shared" si="6"/>
        <v>5.4283768323417454E-3</v>
      </c>
      <c r="L25" s="52">
        <f t="shared" si="7"/>
        <v>-0.53181839538233189</v>
      </c>
      <c r="N25" s="27">
        <f t="shared" si="0"/>
        <v>8.1863452251499353</v>
      </c>
      <c r="O25" s="152">
        <f t="shared" si="1"/>
        <v>5.4071694624577944</v>
      </c>
      <c r="P25" s="52">
        <f t="shared" si="8"/>
        <v>-0.33948919649198395</v>
      </c>
    </row>
    <row r="26" spans="1:16" ht="20.100000000000001" customHeight="1" x14ac:dyDescent="0.25">
      <c r="A26" s="8" t="s">
        <v>182</v>
      </c>
      <c r="B26" s="19">
        <v>1464.19</v>
      </c>
      <c r="C26" s="140">
        <v>1277.71</v>
      </c>
      <c r="D26" s="247">
        <f t="shared" si="2"/>
        <v>5.3200497592644632E-3</v>
      </c>
      <c r="E26" s="215">
        <f t="shared" si="3"/>
        <v>4.6525400532425269E-3</v>
      </c>
      <c r="F26" s="52">
        <f t="shared" si="4"/>
        <v>-0.1273605201510733</v>
      </c>
      <c r="H26" s="19">
        <v>849.46100000000001</v>
      </c>
      <c r="I26" s="140">
        <v>723.24599999999998</v>
      </c>
      <c r="J26" s="247">
        <f t="shared" si="5"/>
        <v>5.6847717280344582E-3</v>
      </c>
      <c r="K26" s="215">
        <f t="shared" si="6"/>
        <v>4.864158255868987E-3</v>
      </c>
      <c r="L26" s="52">
        <f t="shared" si="7"/>
        <v>-0.14858245405027426</v>
      </c>
      <c r="N26" s="27">
        <f t="shared" si="0"/>
        <v>5.8015762981580252</v>
      </c>
      <c r="O26" s="152">
        <f t="shared" si="1"/>
        <v>5.6604863388405811</v>
      </c>
      <c r="P26" s="52">
        <f t="shared" si="8"/>
        <v>-2.4319245678495964E-2</v>
      </c>
    </row>
    <row r="27" spans="1:16" ht="20.100000000000001" customHeight="1" x14ac:dyDescent="0.25">
      <c r="A27" s="8" t="s">
        <v>181</v>
      </c>
      <c r="B27" s="19">
        <v>655.42000000000007</v>
      </c>
      <c r="C27" s="140">
        <v>747.67</v>
      </c>
      <c r="D27" s="247">
        <f t="shared" si="2"/>
        <v>2.3814306976670477E-3</v>
      </c>
      <c r="E27" s="215">
        <f t="shared" si="3"/>
        <v>2.7224993320924462E-3</v>
      </c>
      <c r="F27" s="52">
        <f t="shared" si="4"/>
        <v>0.14074944310518428</v>
      </c>
      <c r="H27" s="19">
        <v>572.08400000000006</v>
      </c>
      <c r="I27" s="140">
        <v>694.56</v>
      </c>
      <c r="J27" s="247">
        <f t="shared" si="5"/>
        <v>3.8285064873618273E-3</v>
      </c>
      <c r="K27" s="215">
        <f t="shared" si="6"/>
        <v>4.6712318605237543E-3</v>
      </c>
      <c r="L27" s="52">
        <f t="shared" si="7"/>
        <v>0.21408744170436486</v>
      </c>
      <c r="N27" s="27">
        <f t="shared" ref="N27" si="9">(H27/B27)*10</f>
        <v>8.7285099630771121</v>
      </c>
      <c r="O27" s="152">
        <f t="shared" ref="O27" si="10">(I27/C27)*10</f>
        <v>9.2896598766835634</v>
      </c>
      <c r="P27" s="52">
        <f t="shared" ref="P27" si="11">(O27-N27)/N27</f>
        <v>6.428931352317846E-2</v>
      </c>
    </row>
    <row r="28" spans="1:16" ht="20.100000000000001" customHeight="1" x14ac:dyDescent="0.25">
      <c r="A28" s="8" t="s">
        <v>185</v>
      </c>
      <c r="B28" s="19">
        <v>894.22</v>
      </c>
      <c r="C28" s="140">
        <v>715.23</v>
      </c>
      <c r="D28" s="247">
        <f t="shared" si="2"/>
        <v>3.2490966990141087E-3</v>
      </c>
      <c r="E28" s="215">
        <f t="shared" si="3"/>
        <v>2.6043751886426908E-3</v>
      </c>
      <c r="F28" s="52">
        <f t="shared" si="4"/>
        <v>-0.20016327078347609</v>
      </c>
      <c r="H28" s="19">
        <v>600.89999999999986</v>
      </c>
      <c r="I28" s="140">
        <v>540.24099999999999</v>
      </c>
      <c r="J28" s="247">
        <f t="shared" si="5"/>
        <v>4.0213492218900042E-3</v>
      </c>
      <c r="K28" s="215">
        <f t="shared" si="6"/>
        <v>3.6333664068780437E-3</v>
      </c>
      <c r="L28" s="52">
        <f t="shared" si="7"/>
        <v>-0.10094691296388732</v>
      </c>
      <c r="N28" s="27">
        <f t="shared" si="0"/>
        <v>6.7198228623828573</v>
      </c>
      <c r="O28" s="152">
        <f t="shared" si="1"/>
        <v>7.5533884205080879</v>
      </c>
      <c r="P28" s="52">
        <f t="shared" si="8"/>
        <v>0.12404576358574536</v>
      </c>
    </row>
    <row r="29" spans="1:16" ht="20.100000000000001" customHeight="1" x14ac:dyDescent="0.25">
      <c r="A29" s="8" t="s">
        <v>188</v>
      </c>
      <c r="B29" s="19">
        <v>1146.1199999999999</v>
      </c>
      <c r="C29" s="140">
        <v>802.9799999999999</v>
      </c>
      <c r="D29" s="247">
        <f t="shared" si="2"/>
        <v>4.1643607933998907E-3</v>
      </c>
      <c r="E29" s="215">
        <f t="shared" si="3"/>
        <v>2.9239002684119898E-3</v>
      </c>
      <c r="F29" s="52">
        <f>(C29-B29)/B29</f>
        <v>-0.29939273374515757</v>
      </c>
      <c r="H29" s="19">
        <v>727.34300000000007</v>
      </c>
      <c r="I29" s="140">
        <v>535.64700000000005</v>
      </c>
      <c r="J29" s="247">
        <f t="shared" si="5"/>
        <v>4.8675323799253498E-3</v>
      </c>
      <c r="K29" s="215">
        <f t="shared" si="6"/>
        <v>3.6024696676946097E-3</v>
      </c>
      <c r="L29" s="52">
        <f>(I29-H29)/H29</f>
        <v>-0.26355653384991679</v>
      </c>
      <c r="N29" s="27">
        <f t="shared" si="0"/>
        <v>6.3461330401703151</v>
      </c>
      <c r="O29" s="152">
        <f t="shared" si="1"/>
        <v>6.6707389972353006</v>
      </c>
      <c r="P29" s="52">
        <f>(O29-N29)/N29</f>
        <v>5.1150197294993024E-2</v>
      </c>
    </row>
    <row r="30" spans="1:16" ht="20.100000000000001" customHeight="1" x14ac:dyDescent="0.25">
      <c r="A30" s="8" t="s">
        <v>209</v>
      </c>
      <c r="B30" s="19">
        <v>404.21999999999997</v>
      </c>
      <c r="C30" s="140">
        <v>674.74999999999989</v>
      </c>
      <c r="D30" s="247">
        <f t="shared" si="2"/>
        <v>1.4687100128329526E-3</v>
      </c>
      <c r="E30" s="215">
        <f t="shared" si="3"/>
        <v>2.4569749011320208E-3</v>
      </c>
      <c r="F30" s="52">
        <f>(C30-B30)/B30</f>
        <v>0.66926426203552503</v>
      </c>
      <c r="H30" s="19">
        <v>342.37299999999999</v>
      </c>
      <c r="I30" s="140">
        <v>496.14100000000002</v>
      </c>
      <c r="J30" s="247">
        <f t="shared" si="5"/>
        <v>2.2912321470230433E-3</v>
      </c>
      <c r="K30" s="215">
        <f t="shared" si="6"/>
        <v>3.3367738518085069E-3</v>
      </c>
      <c r="L30" s="52">
        <f t="shared" ref="L30:L31" si="12">(I30-H30)/H30</f>
        <v>0.44912420079854437</v>
      </c>
      <c r="N30" s="27">
        <f t="shared" ref="N30:N31" si="13">(H30/B30)*10</f>
        <v>8.4699668497352931</v>
      </c>
      <c r="O30" s="152">
        <f t="shared" ref="O30:O31" si="14">(I30/C30)*10</f>
        <v>7.3529603556872933</v>
      </c>
      <c r="P30" s="52">
        <f t="shared" ref="P30:P31" si="15">(O30-N30)/N30</f>
        <v>-0.13187849655904013</v>
      </c>
    </row>
    <row r="31" spans="1:16" ht="20.100000000000001" customHeight="1" x14ac:dyDescent="0.25">
      <c r="A31" s="8" t="s">
        <v>195</v>
      </c>
      <c r="B31" s="19">
        <v>1396.88</v>
      </c>
      <c r="C31" s="140">
        <v>804.16</v>
      </c>
      <c r="D31" s="247">
        <f t="shared" si="2"/>
        <v>5.075482763658639E-3</v>
      </c>
      <c r="E31" s="215">
        <f t="shared" si="3"/>
        <v>2.9281970159234175E-3</v>
      </c>
      <c r="F31" s="52">
        <f t="shared" si="4"/>
        <v>-0.42431704942443166</v>
      </c>
      <c r="H31" s="19">
        <v>729.80199999999991</v>
      </c>
      <c r="I31" s="140">
        <v>489.452</v>
      </c>
      <c r="J31" s="247">
        <f t="shared" si="5"/>
        <v>4.8839885252683797E-3</v>
      </c>
      <c r="K31" s="215">
        <f t="shared" si="6"/>
        <v>3.2917872848955785E-3</v>
      </c>
      <c r="L31" s="52">
        <f t="shared" si="12"/>
        <v>-0.32933590206658786</v>
      </c>
      <c r="N31" s="27">
        <f t="shared" si="13"/>
        <v>5.2245146326098144</v>
      </c>
      <c r="O31" s="152">
        <f t="shared" si="14"/>
        <v>6.0865001989653802</v>
      </c>
      <c r="P31" s="52">
        <f t="shared" si="15"/>
        <v>0.16498864047108164</v>
      </c>
    </row>
    <row r="32" spans="1:16" ht="20.100000000000001" customHeight="1" thickBot="1" x14ac:dyDescent="0.3">
      <c r="A32" s="8" t="s">
        <v>17</v>
      </c>
      <c r="B32" s="19">
        <f>B33-SUM(B7:B31)</f>
        <v>9599.6100000003353</v>
      </c>
      <c r="C32" s="140">
        <f>C33-SUM(C7:C31)</f>
        <v>9145.050000000163</v>
      </c>
      <c r="D32" s="247">
        <f t="shared" si="2"/>
        <v>3.4879628237820579E-2</v>
      </c>
      <c r="E32" s="215">
        <f t="shared" si="3"/>
        <v>3.3299975279137146E-2</v>
      </c>
      <c r="F32" s="52">
        <f t="shared" si="4"/>
        <v>-4.7351923671915465E-2</v>
      </c>
      <c r="H32" s="19">
        <f>H33-SUM(H7:H31)</f>
        <v>7421.6890000000712</v>
      </c>
      <c r="I32" s="140">
        <f>I33-SUM(I7:I31)</f>
        <v>6605.4259999999194</v>
      </c>
      <c r="J32" s="247">
        <f t="shared" si="5"/>
        <v>4.9667504219104507E-2</v>
      </c>
      <c r="K32" s="215">
        <f t="shared" si="6"/>
        <v>4.4424493756524429E-2</v>
      </c>
      <c r="L32" s="52">
        <f t="shared" si="7"/>
        <v>-0.10998345524854841</v>
      </c>
      <c r="N32" s="27">
        <f t="shared" si="0"/>
        <v>7.7312401232964802</v>
      </c>
      <c r="O32" s="152">
        <f t="shared" si="1"/>
        <v>7.2229523075322728</v>
      </c>
      <c r="P32" s="52">
        <f t="shared" si="8"/>
        <v>-6.5744668081461871E-2</v>
      </c>
    </row>
    <row r="33" spans="1:16" ht="26.25" customHeight="1" thickBot="1" x14ac:dyDescent="0.3">
      <c r="A33" s="12" t="s">
        <v>18</v>
      </c>
      <c r="B33" s="17">
        <v>275221.11000000034</v>
      </c>
      <c r="C33" s="145">
        <v>274626.33000000007</v>
      </c>
      <c r="D33" s="243">
        <f>SUM(D7:D32)</f>
        <v>1.0000000000000002</v>
      </c>
      <c r="E33" s="244">
        <f>SUM(E7:E32)</f>
        <v>1.0000000000000002</v>
      </c>
      <c r="F33" s="57">
        <f t="shared" si="4"/>
        <v>-2.1610987616475352E-3</v>
      </c>
      <c r="G33" s="1"/>
      <c r="H33" s="17">
        <v>149427.46000000002</v>
      </c>
      <c r="I33" s="145">
        <v>148688.82999999993</v>
      </c>
      <c r="J33" s="243">
        <f>SUM(J7:J32)</f>
        <v>1.0000000000000004</v>
      </c>
      <c r="K33" s="244">
        <f>SUM(K7:K32)</f>
        <v>1</v>
      </c>
      <c r="L33" s="57">
        <f t="shared" si="7"/>
        <v>-4.9430673585704517E-3</v>
      </c>
      <c r="N33" s="29">
        <f t="shared" si="0"/>
        <v>5.4293604149768822</v>
      </c>
      <c r="O33" s="146">
        <f t="shared" si="1"/>
        <v>5.4142233921998626</v>
      </c>
      <c r="P33" s="57">
        <f t="shared" si="8"/>
        <v>-2.7879937267130226E-3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jan-jul</v>
      </c>
      <c r="C37" s="370"/>
      <c r="D37" s="368" t="str">
        <f>B5</f>
        <v>jan-jul</v>
      </c>
      <c r="E37" s="370"/>
      <c r="F37" s="131" t="str">
        <f>F5</f>
        <v>2025/2024</v>
      </c>
      <c r="H37" s="371" t="str">
        <f>B5</f>
        <v>jan-jul</v>
      </c>
      <c r="I37" s="370"/>
      <c r="J37" s="368" t="str">
        <f>B5</f>
        <v>jan-jul</v>
      </c>
      <c r="K37" s="369"/>
      <c r="L37" s="131" t="str">
        <f>L5</f>
        <v>2025/2024</v>
      </c>
      <c r="N37" s="371" t="str">
        <f>B5</f>
        <v>jan-jul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165</v>
      </c>
      <c r="B39" s="39">
        <v>94149.38</v>
      </c>
      <c r="C39" s="147">
        <v>92678.299999999988</v>
      </c>
      <c r="D39" s="247">
        <f t="shared" ref="D39:D61" si="16">B39/$B$62</f>
        <v>0.43809913883520618</v>
      </c>
      <c r="E39" s="246">
        <f t="shared" ref="E39:E61" si="17">C39/$C$62</f>
        <v>0.43302715926262919</v>
      </c>
      <c r="F39" s="52">
        <f>(C39-B39)/B39</f>
        <v>-1.5624956850486071E-2</v>
      </c>
      <c r="H39" s="39">
        <v>39593.665999999997</v>
      </c>
      <c r="I39" s="147">
        <v>40057.841</v>
      </c>
      <c r="J39" s="247">
        <f t="shared" ref="J39:J61" si="18">H39/$H$62</f>
        <v>0.40958057112299801</v>
      </c>
      <c r="K39" s="246">
        <f t="shared" ref="K39:K61" si="19">I39/$I$62</f>
        <v>0.41472495611893762</v>
      </c>
      <c r="L39" s="52">
        <f>(I39-H39)/H39</f>
        <v>1.1723466071568189E-2</v>
      </c>
      <c r="N39" s="27">
        <f t="shared" ref="N39:N62" si="20">(H39/B39)*10</f>
        <v>4.2054091062522128</v>
      </c>
      <c r="O39" s="151">
        <f t="shared" ref="O39:O62" si="21">(I39/C39)*10</f>
        <v>4.3222459842271608</v>
      </c>
      <c r="P39" s="61">
        <f t="shared" si="8"/>
        <v>2.7782523655367028E-2</v>
      </c>
    </row>
    <row r="40" spans="1:16" ht="20.100000000000001" customHeight="1" x14ac:dyDescent="0.25">
      <c r="A40" s="38" t="s">
        <v>172</v>
      </c>
      <c r="B40" s="19">
        <v>36232.82</v>
      </c>
      <c r="C40" s="140">
        <v>41737.71</v>
      </c>
      <c r="D40" s="247">
        <f t="shared" si="16"/>
        <v>0.16859980638822086</v>
      </c>
      <c r="E40" s="215">
        <f t="shared" si="17"/>
        <v>0.19501395683161465</v>
      </c>
      <c r="F40" s="52">
        <f t="shared" ref="F40:F62" si="22">(C40-B40)/B40</f>
        <v>0.15193103931739232</v>
      </c>
      <c r="H40" s="19">
        <v>15986.668000000001</v>
      </c>
      <c r="I40" s="140">
        <v>18116.454000000002</v>
      </c>
      <c r="J40" s="247">
        <f t="shared" si="18"/>
        <v>0.16537565907116955</v>
      </c>
      <c r="K40" s="215">
        <f t="shared" si="19"/>
        <v>0.18756241980641822</v>
      </c>
      <c r="L40" s="52">
        <f t="shared" ref="L40:L62" si="23">(I40-H40)/H40</f>
        <v>0.13322263275874621</v>
      </c>
      <c r="N40" s="27">
        <f t="shared" si="20"/>
        <v>4.4122063918844852</v>
      </c>
      <c r="O40" s="152">
        <f t="shared" si="21"/>
        <v>4.3405481517792905</v>
      </c>
      <c r="P40" s="52">
        <f t="shared" si="8"/>
        <v>-1.624090845727388E-2</v>
      </c>
    </row>
    <row r="41" spans="1:16" ht="20.100000000000001" customHeight="1" x14ac:dyDescent="0.25">
      <c r="A41" s="38" t="s">
        <v>174</v>
      </c>
      <c r="B41" s="19">
        <v>35785.74</v>
      </c>
      <c r="C41" s="140">
        <v>35260.32</v>
      </c>
      <c r="D41" s="247">
        <f t="shared" si="16"/>
        <v>0.1665194383285433</v>
      </c>
      <c r="E41" s="215">
        <f t="shared" si="17"/>
        <v>0.16474920455264361</v>
      </c>
      <c r="F41" s="52">
        <f t="shared" si="22"/>
        <v>-1.4682384659364269E-2</v>
      </c>
      <c r="H41" s="19">
        <v>15187.837</v>
      </c>
      <c r="I41" s="140">
        <v>14835.945</v>
      </c>
      <c r="J41" s="247">
        <f t="shared" si="18"/>
        <v>0.1571120732438113</v>
      </c>
      <c r="K41" s="215">
        <f t="shared" si="19"/>
        <v>0.15359880826098371</v>
      </c>
      <c r="L41" s="52">
        <f t="shared" si="23"/>
        <v>-2.316932951018633E-2</v>
      </c>
      <c r="N41" s="27">
        <f t="shared" si="20"/>
        <v>4.2441030980496706</v>
      </c>
      <c r="O41" s="152">
        <f t="shared" si="21"/>
        <v>4.2075468969084797</v>
      </c>
      <c r="P41" s="52">
        <f t="shared" si="8"/>
        <v>-8.6134102533913081E-3</v>
      </c>
    </row>
    <row r="42" spans="1:16" ht="20.100000000000001" customHeight="1" x14ac:dyDescent="0.25">
      <c r="A42" s="38" t="s">
        <v>171</v>
      </c>
      <c r="B42" s="19">
        <v>16063.93</v>
      </c>
      <c r="C42" s="140">
        <v>15414.659999999998</v>
      </c>
      <c r="D42" s="247">
        <f t="shared" si="16"/>
        <v>7.4749232542041522E-2</v>
      </c>
      <c r="E42" s="215">
        <f t="shared" si="17"/>
        <v>7.2022970110579065E-2</v>
      </c>
      <c r="F42" s="52">
        <f t="shared" si="22"/>
        <v>-4.0417880306998492E-2</v>
      </c>
      <c r="H42" s="19">
        <v>6989.3559999999998</v>
      </c>
      <c r="I42" s="140">
        <v>7083.3079999999991</v>
      </c>
      <c r="J42" s="247">
        <f t="shared" si="18"/>
        <v>7.230208039492865E-2</v>
      </c>
      <c r="K42" s="215">
        <f t="shared" si="19"/>
        <v>7.3334571363367268E-2</v>
      </c>
      <c r="L42" s="52">
        <f t="shared" si="23"/>
        <v>1.3442154041087522E-2</v>
      </c>
      <c r="N42" s="27">
        <f t="shared" si="20"/>
        <v>4.3509626847228535</v>
      </c>
      <c r="O42" s="152">
        <f t="shared" si="21"/>
        <v>4.5951762802423151</v>
      </c>
      <c r="P42" s="52">
        <f t="shared" si="8"/>
        <v>5.6128634790858334E-2</v>
      </c>
    </row>
    <row r="43" spans="1:16" ht="20.100000000000001" customHeight="1" x14ac:dyDescent="0.25">
      <c r="A43" s="38" t="s">
        <v>179</v>
      </c>
      <c r="B43" s="19">
        <v>9131.5400000000009</v>
      </c>
      <c r="C43" s="140">
        <v>6275</v>
      </c>
      <c r="D43" s="247">
        <f t="shared" si="16"/>
        <v>4.2491196545736555E-2</v>
      </c>
      <c r="E43" s="215">
        <f t="shared" si="17"/>
        <v>2.931911164072926E-2</v>
      </c>
      <c r="F43" s="52">
        <f t="shared" si="22"/>
        <v>-0.31282127658642472</v>
      </c>
      <c r="H43" s="19">
        <v>6516.7150000000001</v>
      </c>
      <c r="I43" s="140">
        <v>4659.46</v>
      </c>
      <c r="J43" s="247">
        <f t="shared" si="18"/>
        <v>6.7412799096345566E-2</v>
      </c>
      <c r="K43" s="215">
        <f t="shared" si="19"/>
        <v>4.8240102207154523E-2</v>
      </c>
      <c r="L43" s="52">
        <f t="shared" si="23"/>
        <v>-0.28499865346267256</v>
      </c>
      <c r="N43" s="27">
        <f t="shared" si="20"/>
        <v>7.1364906686057328</v>
      </c>
      <c r="O43" s="152">
        <f t="shared" si="21"/>
        <v>7.4254342629482073</v>
      </c>
      <c r="P43" s="52">
        <f t="shared" si="8"/>
        <v>4.0488190591150296E-2</v>
      </c>
    </row>
    <row r="44" spans="1:16" ht="20.100000000000001" customHeight="1" x14ac:dyDescent="0.25">
      <c r="A44" s="38" t="s">
        <v>175</v>
      </c>
      <c r="B44" s="19">
        <v>6664.85</v>
      </c>
      <c r="C44" s="140">
        <v>6369.75</v>
      </c>
      <c r="D44" s="247">
        <f t="shared" si="16"/>
        <v>3.1013109650491845E-2</v>
      </c>
      <c r="E44" s="215">
        <f t="shared" si="17"/>
        <v>2.97618185455833E-2</v>
      </c>
      <c r="F44" s="52">
        <f t="shared" si="22"/>
        <v>-4.4277065500348899E-2</v>
      </c>
      <c r="H44" s="19">
        <v>3472.4970000000003</v>
      </c>
      <c r="I44" s="140">
        <v>3190.3139999999999</v>
      </c>
      <c r="J44" s="247">
        <f t="shared" si="18"/>
        <v>3.5921586661939751E-2</v>
      </c>
      <c r="K44" s="215">
        <f t="shared" si="19"/>
        <v>3.3029808911958891E-2</v>
      </c>
      <c r="L44" s="52">
        <f t="shared" si="23"/>
        <v>-8.1262273228745893E-2</v>
      </c>
      <c r="N44" s="27">
        <f t="shared" si="20"/>
        <v>5.2101652700360841</v>
      </c>
      <c r="O44" s="152">
        <f t="shared" si="21"/>
        <v>5.0085387966560688</v>
      </c>
      <c r="P44" s="52">
        <f t="shared" si="8"/>
        <v>-3.8698671333821023E-2</v>
      </c>
    </row>
    <row r="45" spans="1:16" ht="20.100000000000001" customHeight="1" x14ac:dyDescent="0.25">
      <c r="A45" s="38" t="s">
        <v>184</v>
      </c>
      <c r="B45" s="19">
        <v>3121.5</v>
      </c>
      <c r="C45" s="140">
        <v>3400.6599999999994</v>
      </c>
      <c r="D45" s="247">
        <f t="shared" si="16"/>
        <v>1.4525071348043884E-2</v>
      </c>
      <c r="E45" s="215">
        <f t="shared" si="17"/>
        <v>1.588913628560356E-2</v>
      </c>
      <c r="F45" s="52">
        <f t="shared" si="22"/>
        <v>8.9431363126701718E-2</v>
      </c>
      <c r="H45" s="19">
        <v>1704.3050000000001</v>
      </c>
      <c r="I45" s="140">
        <v>1919.5179999999998</v>
      </c>
      <c r="J45" s="247">
        <f t="shared" si="18"/>
        <v>1.7630350654263265E-2</v>
      </c>
      <c r="K45" s="215">
        <f t="shared" si="19"/>
        <v>1.9873063511323806E-2</v>
      </c>
      <c r="L45" s="52">
        <f t="shared" si="23"/>
        <v>0.12627610668278255</v>
      </c>
      <c r="N45" s="27">
        <f t="shared" si="20"/>
        <v>5.4598910780073684</v>
      </c>
      <c r="O45" s="152">
        <f t="shared" si="21"/>
        <v>5.6445454705851219</v>
      </c>
      <c r="P45" s="52">
        <f t="shared" si="8"/>
        <v>3.3820160501286896E-2</v>
      </c>
    </row>
    <row r="46" spans="1:16" ht="20.100000000000001" customHeight="1" x14ac:dyDescent="0.25">
      <c r="A46" s="38" t="s">
        <v>173</v>
      </c>
      <c r="B46" s="19">
        <v>4164.25</v>
      </c>
      <c r="C46" s="140">
        <v>4331.95</v>
      </c>
      <c r="D46" s="247">
        <f t="shared" si="16"/>
        <v>1.9377231574913261E-2</v>
      </c>
      <c r="E46" s="215">
        <f t="shared" si="17"/>
        <v>2.0240466242558902E-2</v>
      </c>
      <c r="F46" s="52">
        <f t="shared" si="22"/>
        <v>4.027135738728458E-2</v>
      </c>
      <c r="H46" s="19">
        <v>1552.9610000000002</v>
      </c>
      <c r="I46" s="140">
        <v>1654.597</v>
      </c>
      <c r="J46" s="247">
        <f t="shared" si="18"/>
        <v>1.6064757764833959E-2</v>
      </c>
      <c r="K46" s="215">
        <f t="shared" si="19"/>
        <v>1.7130295869403591E-2</v>
      </c>
      <c r="L46" s="52">
        <f t="shared" si="23"/>
        <v>6.5446588806801792E-2</v>
      </c>
      <c r="N46" s="27">
        <f t="shared" si="20"/>
        <v>3.7292693762382187</v>
      </c>
      <c r="O46" s="152">
        <f t="shared" si="21"/>
        <v>3.8195200775632223</v>
      </c>
      <c r="P46" s="52">
        <f t="shared" si="8"/>
        <v>2.4200638843644241E-2</v>
      </c>
    </row>
    <row r="47" spans="1:16" ht="20.100000000000001" customHeight="1" x14ac:dyDescent="0.25">
      <c r="A47" s="38" t="s">
        <v>178</v>
      </c>
      <c r="B47" s="19">
        <v>1302.28</v>
      </c>
      <c r="C47" s="140">
        <v>1732.03</v>
      </c>
      <c r="D47" s="247">
        <f t="shared" si="16"/>
        <v>6.0598141647062601E-3</v>
      </c>
      <c r="E47" s="215">
        <f t="shared" si="17"/>
        <v>8.0926822207318411E-3</v>
      </c>
      <c r="F47" s="52">
        <f t="shared" si="22"/>
        <v>0.32999815707835489</v>
      </c>
      <c r="H47" s="19">
        <v>754.21600000000001</v>
      </c>
      <c r="I47" s="140">
        <v>956.89899999999989</v>
      </c>
      <c r="J47" s="247">
        <f t="shared" si="18"/>
        <v>7.8020615729319709E-3</v>
      </c>
      <c r="K47" s="215">
        <f t="shared" si="19"/>
        <v>9.9069217381250081E-3</v>
      </c>
      <c r="L47" s="52">
        <f t="shared" si="23"/>
        <v>0.26873336020450361</v>
      </c>
      <c r="N47" s="27">
        <f t="shared" si="20"/>
        <v>5.7915041312160209</v>
      </c>
      <c r="O47" s="152">
        <f t="shared" si="21"/>
        <v>5.5247253223096591</v>
      </c>
      <c r="P47" s="52">
        <f t="shared" si="8"/>
        <v>-4.606382087658932E-2</v>
      </c>
    </row>
    <row r="48" spans="1:16" ht="20.100000000000001" customHeight="1" x14ac:dyDescent="0.25">
      <c r="A48" s="38" t="s">
        <v>192</v>
      </c>
      <c r="B48" s="19">
        <v>1311.1299999999999</v>
      </c>
      <c r="C48" s="140">
        <v>1608.1899999999998</v>
      </c>
      <c r="D48" s="247">
        <f t="shared" si="16"/>
        <v>6.1009952896238272E-3</v>
      </c>
      <c r="E48" s="215">
        <f t="shared" si="17"/>
        <v>7.5140561194429294E-3</v>
      </c>
      <c r="F48" s="52">
        <f t="shared" si="22"/>
        <v>0.22656792232654274</v>
      </c>
      <c r="H48" s="19">
        <v>786.76600000000008</v>
      </c>
      <c r="I48" s="140">
        <v>871.68299999999988</v>
      </c>
      <c r="J48" s="247">
        <f t="shared" si="18"/>
        <v>8.1387782485248198E-3</v>
      </c>
      <c r="K48" s="215">
        <f t="shared" si="19"/>
        <v>9.0246674533613486E-3</v>
      </c>
      <c r="L48" s="52">
        <f t="shared" si="23"/>
        <v>0.10793171031793417</v>
      </c>
      <c r="N48" s="27">
        <f t="shared" si="20"/>
        <v>6.0006711767711831</v>
      </c>
      <c r="O48" s="152">
        <f t="shared" si="21"/>
        <v>5.4202737238759102</v>
      </c>
      <c r="P48" s="52">
        <f t="shared" si="8"/>
        <v>-9.6722089212622181E-2</v>
      </c>
    </row>
    <row r="49" spans="1:16" ht="20.100000000000001" customHeight="1" x14ac:dyDescent="0.25">
      <c r="A49" s="38" t="s">
        <v>182</v>
      </c>
      <c r="B49" s="19">
        <v>1464.19</v>
      </c>
      <c r="C49" s="140">
        <v>1277.71</v>
      </c>
      <c r="D49" s="247">
        <f t="shared" si="16"/>
        <v>6.8132193551473253E-3</v>
      </c>
      <c r="E49" s="215">
        <f t="shared" si="17"/>
        <v>5.9699318142591527E-3</v>
      </c>
      <c r="F49" s="52">
        <f t="shared" si="22"/>
        <v>-0.1273605201510733</v>
      </c>
      <c r="H49" s="19">
        <v>849.46100000000001</v>
      </c>
      <c r="I49" s="140">
        <v>723.24599999999998</v>
      </c>
      <c r="J49" s="247">
        <f t="shared" si="18"/>
        <v>8.7873328407304611E-3</v>
      </c>
      <c r="K49" s="215">
        <f t="shared" si="19"/>
        <v>7.4878764837375319E-3</v>
      </c>
      <c r="L49" s="52">
        <f t="shared" si="23"/>
        <v>-0.14858245405027426</v>
      </c>
      <c r="N49" s="27">
        <f t="shared" si="20"/>
        <v>5.8015762981580252</v>
      </c>
      <c r="O49" s="152">
        <f t="shared" si="21"/>
        <v>5.6604863388405811</v>
      </c>
      <c r="P49" s="52">
        <f t="shared" si="8"/>
        <v>-2.4319245678495964E-2</v>
      </c>
    </row>
    <row r="50" spans="1:16" ht="20.100000000000001" customHeight="1" x14ac:dyDescent="0.25">
      <c r="A50" s="38" t="s">
        <v>188</v>
      </c>
      <c r="B50" s="19">
        <v>1146.1199999999999</v>
      </c>
      <c r="C50" s="140">
        <v>802.9799999999999</v>
      </c>
      <c r="D50" s="247">
        <f t="shared" si="16"/>
        <v>5.333165072375478E-3</v>
      </c>
      <c r="E50" s="215">
        <f t="shared" si="17"/>
        <v>3.7518183689677735E-3</v>
      </c>
      <c r="F50" s="52">
        <f t="shared" si="22"/>
        <v>-0.29939273374515757</v>
      </c>
      <c r="H50" s="19">
        <v>727.34300000000007</v>
      </c>
      <c r="I50" s="140">
        <v>535.64700000000005</v>
      </c>
      <c r="J50" s="247">
        <f t="shared" si="18"/>
        <v>7.524071182050048E-3</v>
      </c>
      <c r="K50" s="215">
        <f t="shared" si="19"/>
        <v>5.5456353369179477E-3</v>
      </c>
      <c r="L50" s="52">
        <f t="shared" si="23"/>
        <v>-0.26355653384991679</v>
      </c>
      <c r="N50" s="27">
        <f t="shared" si="20"/>
        <v>6.3461330401703151</v>
      </c>
      <c r="O50" s="152">
        <f t="shared" si="21"/>
        <v>6.6707389972353006</v>
      </c>
      <c r="P50" s="52">
        <f t="shared" si="8"/>
        <v>5.1150197294993024E-2</v>
      </c>
    </row>
    <row r="51" spans="1:16" ht="20.100000000000001" customHeight="1" x14ac:dyDescent="0.25">
      <c r="A51" s="38" t="s">
        <v>195</v>
      </c>
      <c r="B51" s="19">
        <v>1396.88</v>
      </c>
      <c r="C51" s="140">
        <v>804.16</v>
      </c>
      <c r="D51" s="247">
        <f t="shared" si="16"/>
        <v>6.500010144051111E-3</v>
      </c>
      <c r="E51" s="215">
        <f t="shared" si="17"/>
        <v>3.7573317636667475E-3</v>
      </c>
      <c r="F51" s="52">
        <f t="shared" si="22"/>
        <v>-0.42431704942443166</v>
      </c>
      <c r="H51" s="19">
        <v>729.80199999999991</v>
      </c>
      <c r="I51" s="140">
        <v>489.452</v>
      </c>
      <c r="J51" s="247">
        <f t="shared" si="18"/>
        <v>7.5495085493398409E-3</v>
      </c>
      <c r="K51" s="215">
        <f t="shared" si="19"/>
        <v>5.0673714347791799E-3</v>
      </c>
      <c r="L51" s="52">
        <f t="shared" si="23"/>
        <v>-0.32933590206658786</v>
      </c>
      <c r="N51" s="27">
        <f t="shared" si="20"/>
        <v>5.2245146326098144</v>
      </c>
      <c r="O51" s="152">
        <f t="shared" si="21"/>
        <v>6.0865001989653802</v>
      </c>
      <c r="P51" s="52">
        <f t="shared" si="8"/>
        <v>0.16498864047108164</v>
      </c>
    </row>
    <row r="52" spans="1:16" ht="20.100000000000001" customHeight="1" x14ac:dyDescent="0.25">
      <c r="A52" s="38" t="s">
        <v>190</v>
      </c>
      <c r="B52" s="19">
        <v>513.15</v>
      </c>
      <c r="C52" s="140">
        <v>880.96</v>
      </c>
      <c r="D52" s="247">
        <f t="shared" si="16"/>
        <v>2.3878072600508472E-3</v>
      </c>
      <c r="E52" s="215">
        <f t="shared" si="17"/>
        <v>4.1161696559389406E-3</v>
      </c>
      <c r="F52" s="52">
        <f t="shared" si="22"/>
        <v>0.71676897593296318</v>
      </c>
      <c r="H52" s="19">
        <v>307.68900000000002</v>
      </c>
      <c r="I52" s="140">
        <v>483.00700000000001</v>
      </c>
      <c r="J52" s="247">
        <f t="shared" si="18"/>
        <v>3.1829191150994749E-3</v>
      </c>
      <c r="K52" s="215">
        <f t="shared" si="19"/>
        <v>5.0006453637913163E-3</v>
      </c>
      <c r="L52" s="52">
        <f t="shared" si="23"/>
        <v>0.56978962523847121</v>
      </c>
      <c r="N52" s="27">
        <f t="shared" si="20"/>
        <v>5.9960830166617951</v>
      </c>
      <c r="O52" s="152">
        <f t="shared" si="21"/>
        <v>5.4827347439157279</v>
      </c>
      <c r="P52" s="52">
        <f t="shared" si="8"/>
        <v>-8.5613936851705583E-2</v>
      </c>
    </row>
    <row r="53" spans="1:16" ht="20.100000000000001" customHeight="1" x14ac:dyDescent="0.25">
      <c r="A53" s="38" t="s">
        <v>183</v>
      </c>
      <c r="B53" s="19">
        <v>441.93</v>
      </c>
      <c r="C53" s="140">
        <v>293.95999999999998</v>
      </c>
      <c r="D53" s="247">
        <f t="shared" si="16"/>
        <v>2.0564039022396394E-3</v>
      </c>
      <c r="E53" s="215">
        <f t="shared" si="17"/>
        <v>1.3734894116189278E-3</v>
      </c>
      <c r="F53" s="52">
        <f t="shared" si="22"/>
        <v>-0.33482678252211895</v>
      </c>
      <c r="H53" s="19">
        <v>331.83199999999999</v>
      </c>
      <c r="I53" s="140">
        <v>240.93900000000002</v>
      </c>
      <c r="J53" s="247">
        <f t="shared" si="18"/>
        <v>3.4326687525445786E-3</v>
      </c>
      <c r="K53" s="215">
        <f t="shared" si="19"/>
        <v>2.494478327035666E-3</v>
      </c>
      <c r="L53" s="52">
        <f t="shared" si="23"/>
        <v>-0.2739127028134718</v>
      </c>
      <c r="N53" s="27">
        <f t="shared" si="20"/>
        <v>7.5087004729255753</v>
      </c>
      <c r="O53" s="152">
        <f t="shared" si="21"/>
        <v>8.1963192271057288</v>
      </c>
      <c r="P53" s="52">
        <f t="shared" si="8"/>
        <v>9.1576266313928525E-2</v>
      </c>
    </row>
    <row r="54" spans="1:16" ht="20.100000000000001" customHeight="1" x14ac:dyDescent="0.25">
      <c r="A54" s="38" t="s">
        <v>196</v>
      </c>
      <c r="B54" s="19">
        <v>300.14999999999998</v>
      </c>
      <c r="C54" s="140">
        <v>154.57</v>
      </c>
      <c r="D54" s="247">
        <f t="shared" si="16"/>
        <v>1.3966683213568385E-3</v>
      </c>
      <c r="E54" s="215">
        <f t="shared" si="17"/>
        <v>7.2220798188167676E-4</v>
      </c>
      <c r="F54" s="52">
        <f t="shared" si="22"/>
        <v>-0.48502415458937198</v>
      </c>
      <c r="H54" s="19">
        <v>182.98500000000001</v>
      </c>
      <c r="I54" s="140">
        <v>120.083</v>
      </c>
      <c r="J54" s="247">
        <f t="shared" si="18"/>
        <v>1.8929063251415467E-3</v>
      </c>
      <c r="K54" s="215">
        <f t="shared" si="19"/>
        <v>1.2432376698891582E-3</v>
      </c>
      <c r="L54" s="52">
        <f t="shared" si="23"/>
        <v>-0.34375495259174255</v>
      </c>
      <c r="N54" s="27">
        <f t="shared" si="20"/>
        <v>6.0964517741129445</v>
      </c>
      <c r="O54" s="152">
        <f t="shared" si="21"/>
        <v>7.7688425955877598</v>
      </c>
      <c r="P54" s="52">
        <f t="shared" si="8"/>
        <v>0.27432199637438354</v>
      </c>
    </row>
    <row r="55" spans="1:16" ht="20.100000000000001" customHeight="1" x14ac:dyDescent="0.25">
      <c r="A55" s="38" t="s">
        <v>214</v>
      </c>
      <c r="B55" s="19">
        <v>364.08</v>
      </c>
      <c r="C55" s="140">
        <v>200.41999999999996</v>
      </c>
      <c r="D55" s="247">
        <f t="shared" si="16"/>
        <v>1.69414959999866E-3</v>
      </c>
      <c r="E55" s="215">
        <f t="shared" si="17"/>
        <v>9.3643607251553103E-4</v>
      </c>
      <c r="F55" s="52">
        <f t="shared" si="22"/>
        <v>-0.4495165897604923</v>
      </c>
      <c r="H55" s="19">
        <v>208.34</v>
      </c>
      <c r="I55" s="140">
        <v>118.97</v>
      </c>
      <c r="J55" s="247">
        <f t="shared" si="18"/>
        <v>2.1551936157607992E-3</v>
      </c>
      <c r="K55" s="215">
        <f t="shared" si="19"/>
        <v>1.2317146106169327E-3</v>
      </c>
      <c r="L55" s="52">
        <f t="shared" si="23"/>
        <v>-0.42896227320725738</v>
      </c>
      <c r="N55" s="27">
        <f t="shared" si="20"/>
        <v>5.7223687101735887</v>
      </c>
      <c r="O55" s="152">
        <f t="shared" si="21"/>
        <v>5.9360343279113872</v>
      </c>
      <c r="P55" s="52">
        <f t="shared" si="8"/>
        <v>3.7338666653536363E-2</v>
      </c>
    </row>
    <row r="56" spans="1:16" ht="20.100000000000001" customHeight="1" x14ac:dyDescent="0.25">
      <c r="A56" s="38" t="s">
        <v>194</v>
      </c>
      <c r="B56" s="19">
        <v>278.33</v>
      </c>
      <c r="C56" s="140">
        <v>165.09</v>
      </c>
      <c r="D56" s="247">
        <f t="shared" si="16"/>
        <v>1.2951347455713773E-3</v>
      </c>
      <c r="E56" s="215">
        <f t="shared" si="17"/>
        <v>7.7136129733354475E-4</v>
      </c>
      <c r="F56" s="52">
        <f t="shared" si="22"/>
        <v>-0.40685517191822651</v>
      </c>
      <c r="H56" s="19">
        <v>255.85200000000003</v>
      </c>
      <c r="I56" s="140">
        <v>118.105</v>
      </c>
      <c r="J56" s="247">
        <f t="shared" si="18"/>
        <v>2.6466861715447442E-3</v>
      </c>
      <c r="K56" s="215">
        <f t="shared" si="19"/>
        <v>1.2227591332849698E-3</v>
      </c>
      <c r="L56" s="52">
        <f t="shared" si="23"/>
        <v>-0.5383854728514923</v>
      </c>
      <c r="N56" s="27">
        <f t="shared" ref="N56" si="24">(H56/B56)*10</f>
        <v>9.1923975137426819</v>
      </c>
      <c r="O56" s="152">
        <f t="shared" ref="O56" si="25">(I56/C56)*10</f>
        <v>7.1539766188139806</v>
      </c>
      <c r="P56" s="52">
        <f t="shared" ref="P56" si="26">(O56-N56)/N56</f>
        <v>-0.22175073389518365</v>
      </c>
    </row>
    <row r="57" spans="1:16" ht="20.100000000000001" customHeight="1" x14ac:dyDescent="0.25">
      <c r="A57" s="38" t="s">
        <v>198</v>
      </c>
      <c r="B57" s="19">
        <v>156.69999999999999</v>
      </c>
      <c r="C57" s="140">
        <v>191.21</v>
      </c>
      <c r="D57" s="247">
        <f t="shared" si="16"/>
        <v>7.2916183893592071E-4</v>
      </c>
      <c r="E57" s="215">
        <f t="shared" si="17"/>
        <v>8.934035596532019E-4</v>
      </c>
      <c r="F57" s="52">
        <f t="shared" si="22"/>
        <v>0.22022973835354193</v>
      </c>
      <c r="H57" s="19">
        <v>90.811000000000007</v>
      </c>
      <c r="I57" s="140">
        <v>101.75</v>
      </c>
      <c r="J57" s="247">
        <f t="shared" si="18"/>
        <v>9.39403318809897E-4</v>
      </c>
      <c r="K57" s="215">
        <f t="shared" si="19"/>
        <v>1.0534333162164657E-3</v>
      </c>
      <c r="L57" s="52">
        <f t="shared" si="23"/>
        <v>0.1204589752342777</v>
      </c>
      <c r="N57" s="27">
        <f t="shared" ref="N57:N60" si="27">(H57/B57)*10</f>
        <v>5.7952137843012128</v>
      </c>
      <c r="O57" s="152">
        <f t="shared" ref="O57:O60" si="28">(I57/C57)*10</f>
        <v>5.3213744051043355</v>
      </c>
      <c r="P57" s="52">
        <f t="shared" ref="P57:P60" si="29">(O57-N57)/N57</f>
        <v>-8.1763917058672059E-2</v>
      </c>
    </row>
    <row r="58" spans="1:16" ht="20.100000000000001" customHeight="1" x14ac:dyDescent="0.25">
      <c r="A58" s="38" t="s">
        <v>199</v>
      </c>
      <c r="B58" s="19">
        <v>116.52</v>
      </c>
      <c r="C58" s="140">
        <v>144.38</v>
      </c>
      <c r="D58" s="247">
        <f t="shared" si="16"/>
        <v>5.4219487857570824E-4</v>
      </c>
      <c r="E58" s="215">
        <f t="shared" si="17"/>
        <v>6.745965479981658E-4</v>
      </c>
      <c r="F58" s="52">
        <f t="shared" si="22"/>
        <v>0.23910058359079986</v>
      </c>
      <c r="H58" s="19">
        <v>87.573999999999998</v>
      </c>
      <c r="I58" s="140">
        <v>83.366000000000014</v>
      </c>
      <c r="J58" s="247">
        <f t="shared" si="18"/>
        <v>9.059178540205252E-4</v>
      </c>
      <c r="K58" s="215">
        <f t="shared" si="19"/>
        <v>8.6310095174154191E-4</v>
      </c>
      <c r="L58" s="52">
        <f t="shared" si="23"/>
        <v>-4.8050791330760095E-2</v>
      </c>
      <c r="N58" s="27">
        <f t="shared" ref="N58:N59" si="30">(H58/B58)*10</f>
        <v>7.5157912804668729</v>
      </c>
      <c r="O58" s="152">
        <f t="shared" ref="O58:O59" si="31">(I58/C58)*10</f>
        <v>5.7740684305305461</v>
      </c>
      <c r="P58" s="52">
        <f t="shared" ref="P58:P59" si="32">(O58-N58)/N58</f>
        <v>-0.23174178006552265</v>
      </c>
    </row>
    <row r="59" spans="1:16" ht="20.100000000000001" customHeight="1" x14ac:dyDescent="0.25">
      <c r="A59" s="38" t="s">
        <v>224</v>
      </c>
      <c r="B59" s="19">
        <v>94.399999999999991</v>
      </c>
      <c r="C59" s="140">
        <v>90.81</v>
      </c>
      <c r="D59" s="247">
        <f t="shared" si="16"/>
        <v>4.392653324540582E-4</v>
      </c>
      <c r="E59" s="215">
        <f t="shared" si="17"/>
        <v>4.242977734015337E-4</v>
      </c>
      <c r="F59" s="52">
        <f t="shared" ref="F59:F60" si="33">(C59-B59)/B59</f>
        <v>-3.8029661016949039E-2</v>
      </c>
      <c r="H59" s="19">
        <v>79.853999999999999</v>
      </c>
      <c r="I59" s="140">
        <v>67.216999999999985</v>
      </c>
      <c r="J59" s="247">
        <f t="shared" si="18"/>
        <v>8.2605755492446407E-4</v>
      </c>
      <c r="K59" s="215">
        <f t="shared" si="19"/>
        <v>6.9590788418793267E-4</v>
      </c>
      <c r="L59" s="52">
        <f t="shared" ref="L59:L60" si="34">(I59-H59)/H59</f>
        <v>-0.15825130863826503</v>
      </c>
      <c r="N59" s="27">
        <f t="shared" si="30"/>
        <v>8.4591101694915256</v>
      </c>
      <c r="O59" s="152">
        <f t="shared" si="31"/>
        <v>7.4019381125426698</v>
      </c>
      <c r="P59" s="52">
        <f t="shared" si="32"/>
        <v>-0.12497438096522652</v>
      </c>
    </row>
    <row r="60" spans="1:16" ht="20.100000000000001" customHeight="1" x14ac:dyDescent="0.25">
      <c r="A60" s="38" t="s">
        <v>193</v>
      </c>
      <c r="B60" s="19">
        <v>519.47</v>
      </c>
      <c r="C60" s="140">
        <v>106.50999999999999</v>
      </c>
      <c r="D60" s="247">
        <f t="shared" si="16"/>
        <v>2.4172157017998902E-3</v>
      </c>
      <c r="E60" s="215">
        <f t="shared" si="17"/>
        <v>4.9765395710821888E-4</v>
      </c>
      <c r="F60" s="52">
        <f t="shared" si="33"/>
        <v>-0.79496409802298496</v>
      </c>
      <c r="H60" s="19">
        <v>134.018</v>
      </c>
      <c r="I60" s="140">
        <v>61.176000000000002</v>
      </c>
      <c r="J60" s="247">
        <f t="shared" si="18"/>
        <v>1.3863623787896265E-3</v>
      </c>
      <c r="K60" s="215">
        <f t="shared" si="19"/>
        <v>6.3336448700598033E-4</v>
      </c>
      <c r="L60" s="52">
        <f t="shared" si="34"/>
        <v>-0.54352400423823666</v>
      </c>
      <c r="N60" s="27">
        <f t="shared" si="27"/>
        <v>2.5798987429495446</v>
      </c>
      <c r="O60" s="152">
        <f t="shared" si="28"/>
        <v>5.7436860388695896</v>
      </c>
      <c r="P60" s="52">
        <f t="shared" si="29"/>
        <v>1.2263222750761733</v>
      </c>
    </row>
    <row r="61" spans="1:16" ht="20.100000000000001" customHeight="1" thickBot="1" x14ac:dyDescent="0.3">
      <c r="A61" s="8" t="s">
        <v>17</v>
      </c>
      <c r="B61" s="19">
        <f>B62-SUM(B39:B60)</f>
        <v>184.94000000000233</v>
      </c>
      <c r="C61" s="140">
        <f>C62-SUM(C39:C60)</f>
        <v>102.88999999998487</v>
      </c>
      <c r="D61" s="247">
        <f t="shared" si="16"/>
        <v>8.6056917991583206E-4</v>
      </c>
      <c r="E61" s="215">
        <f t="shared" si="17"/>
        <v>4.8073998354010992E-4</v>
      </c>
      <c r="F61" s="52">
        <f t="shared" ref="F61" si="35">(C61-B61)/B61</f>
        <v>-0.44365740240086748</v>
      </c>
      <c r="H61" s="19">
        <f>H62-SUM(H39:H60)</f>
        <v>138.2609999999986</v>
      </c>
      <c r="I61" s="140">
        <f>I62-SUM(I39:I60)</f>
        <v>99.955999999991036</v>
      </c>
      <c r="J61" s="247">
        <f t="shared" si="18"/>
        <v>1.43025450949746E-3</v>
      </c>
      <c r="K61" s="215">
        <f t="shared" si="19"/>
        <v>1.0348597597614113E-3</v>
      </c>
      <c r="L61" s="52">
        <f t="shared" ref="L61" si="36">(I61-H61)/H61</f>
        <v>-0.277048480771931</v>
      </c>
      <c r="N61" s="27">
        <f t="shared" si="20"/>
        <v>7.4759922136907573</v>
      </c>
      <c r="O61" s="152">
        <f t="shared" si="21"/>
        <v>9.7148410924293653</v>
      </c>
      <c r="P61" s="52">
        <f t="shared" ref="P61" si="37">(O61-N61)/N61</f>
        <v>0.29947180451025784</v>
      </c>
    </row>
    <row r="62" spans="1:16" ht="26.25" customHeight="1" thickBot="1" x14ac:dyDescent="0.3">
      <c r="A62" s="12" t="s">
        <v>18</v>
      </c>
      <c r="B62" s="17">
        <v>214904.27999999997</v>
      </c>
      <c r="C62" s="145">
        <v>214024.22</v>
      </c>
      <c r="D62" s="253">
        <f>SUM(D39:D61)</f>
        <v>1.0000000000000002</v>
      </c>
      <c r="E62" s="254">
        <f>SUM(E39:E61)</f>
        <v>1.0000000000000002</v>
      </c>
      <c r="F62" s="57">
        <f t="shared" si="22"/>
        <v>-4.0951255135540749E-3</v>
      </c>
      <c r="G62" s="1"/>
      <c r="H62" s="17">
        <v>96668.808999999965</v>
      </c>
      <c r="I62" s="145">
        <v>96588.93299999999</v>
      </c>
      <c r="J62" s="253">
        <f>SUM(J39:J61)</f>
        <v>1.0000000000000002</v>
      </c>
      <c r="K62" s="254">
        <f>SUM(K39:K61)</f>
        <v>1.0000000000000002</v>
      </c>
      <c r="L62" s="57">
        <f t="shared" si="23"/>
        <v>-8.2628513608742991E-4</v>
      </c>
      <c r="M62" s="1"/>
      <c r="N62" s="29">
        <f t="shared" si="20"/>
        <v>4.4982263266231817</v>
      </c>
      <c r="O62" s="146">
        <f t="shared" si="21"/>
        <v>4.512990772726563</v>
      </c>
      <c r="P62" s="57">
        <v>0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B5</f>
        <v>jan-jul</v>
      </c>
      <c r="C66" s="370"/>
      <c r="D66" s="368" t="str">
        <f>B5</f>
        <v>jan-jul</v>
      </c>
      <c r="E66" s="370"/>
      <c r="F66" s="131" t="str">
        <f>F37</f>
        <v>2025/2024</v>
      </c>
      <c r="H66" s="371" t="str">
        <f>B5</f>
        <v>jan-jul</v>
      </c>
      <c r="I66" s="370"/>
      <c r="J66" s="368" t="str">
        <f>B5</f>
        <v>jan-jul</v>
      </c>
      <c r="K66" s="369"/>
      <c r="L66" s="131" t="str">
        <f>L37</f>
        <v>2025/2024</v>
      </c>
      <c r="N66" s="371" t="str">
        <f>B5</f>
        <v>jan-jul</v>
      </c>
      <c r="O66" s="369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05" t="s">
        <v>166</v>
      </c>
      <c r="B68" s="115">
        <v>17453.770000000004</v>
      </c>
      <c r="C68" s="147">
        <v>16962.740000000002</v>
      </c>
      <c r="D68" s="247">
        <f>B68/$B$96</f>
        <v>0.28936815810777872</v>
      </c>
      <c r="E68" s="246">
        <f>C68/$C$96</f>
        <v>0.27990345550674728</v>
      </c>
      <c r="F68" s="61">
        <f t="shared" ref="F68:F94" si="38">(C68-B68)/B68</f>
        <v>-2.8133176958330626E-2</v>
      </c>
      <c r="H68" s="19">
        <v>19111.850999999999</v>
      </c>
      <c r="I68" s="147">
        <v>17630.808000000001</v>
      </c>
      <c r="J68" s="245">
        <f>H68/$H$96</f>
        <v>0.31685768300489281</v>
      </c>
      <c r="K68" s="246">
        <f>I68/$I$96</f>
        <v>0.29092729609579604</v>
      </c>
      <c r="L68" s="61">
        <f t="shared" ref="L68:L91" si="39">(I68-H68)/H68</f>
        <v>-7.7493435879130601E-2</v>
      </c>
      <c r="N68" s="41">
        <f t="shared" ref="N68:N96" si="40">(H68/B68)*10</f>
        <v>10.949984444621418</v>
      </c>
      <c r="O68" s="149">
        <f t="shared" ref="O68:O96" si="41">(I68/C68)*10</f>
        <v>10.393844390705747</v>
      </c>
      <c r="P68" s="61">
        <f t="shared" si="8"/>
        <v>-5.0789118169829416E-2</v>
      </c>
    </row>
    <row r="69" spans="1:16" ht="20.100000000000001" customHeight="1" x14ac:dyDescent="0.25">
      <c r="A69" s="306" t="s">
        <v>168</v>
      </c>
      <c r="B69" s="117">
        <v>15972.95</v>
      </c>
      <c r="C69" s="140">
        <v>18629.329999999998</v>
      </c>
      <c r="D69" s="247">
        <f t="shared" ref="D69:D95" si="42">B69/$B$96</f>
        <v>0.26481746471092743</v>
      </c>
      <c r="E69" s="215">
        <f t="shared" ref="E69:E95" si="43">C69/$C$96</f>
        <v>0.30740398312864026</v>
      </c>
      <c r="F69" s="52">
        <f t="shared" si="38"/>
        <v>0.16630490923717894</v>
      </c>
      <c r="H69" s="19">
        <v>9141.8279999999995</v>
      </c>
      <c r="I69" s="140">
        <v>11486.669</v>
      </c>
      <c r="J69" s="214">
        <f t="shared" ref="J69:J96" si="44">H69/$H$96</f>
        <v>0.15156346910141005</v>
      </c>
      <c r="K69" s="215">
        <f t="shared" ref="K69:K96" si="45">I69/$I$96</f>
        <v>0.18954239382094124</v>
      </c>
      <c r="L69" s="52">
        <f t="shared" si="39"/>
        <v>0.25649585618981241</v>
      </c>
      <c r="N69" s="40">
        <f t="shared" si="40"/>
        <v>5.723318485314234</v>
      </c>
      <c r="O69" s="143">
        <f t="shared" si="41"/>
        <v>6.1659055908076148</v>
      </c>
      <c r="P69" s="52">
        <f t="shared" si="8"/>
        <v>7.7330504431832411E-2</v>
      </c>
    </row>
    <row r="70" spans="1:16" ht="20.100000000000001" customHeight="1" x14ac:dyDescent="0.25">
      <c r="A70" s="306" t="s">
        <v>180</v>
      </c>
      <c r="B70" s="117">
        <v>1335.16</v>
      </c>
      <c r="C70" s="140">
        <v>1374</v>
      </c>
      <c r="D70" s="247">
        <f t="shared" si="42"/>
        <v>2.2135778687308347E-2</v>
      </c>
      <c r="E70" s="215">
        <f t="shared" si="43"/>
        <v>2.267247790547227E-2</v>
      </c>
      <c r="F70" s="52">
        <f t="shared" si="38"/>
        <v>2.9090146499295901E-2</v>
      </c>
      <c r="H70" s="19">
        <v>4032.0860000000007</v>
      </c>
      <c r="I70" s="140">
        <v>4404.3450000000003</v>
      </c>
      <c r="J70" s="214">
        <f t="shared" si="44"/>
        <v>6.6848440145146931E-2</v>
      </c>
      <c r="K70" s="215">
        <f t="shared" si="45"/>
        <v>7.2676429913083901E-2</v>
      </c>
      <c r="L70" s="52">
        <f t="shared" si="39"/>
        <v>9.2324171657052825E-2</v>
      </c>
      <c r="N70" s="40">
        <f t="shared" si="40"/>
        <v>30.199271997363617</v>
      </c>
      <c r="O70" s="143">
        <f t="shared" si="41"/>
        <v>32.054912663755459</v>
      </c>
      <c r="P70" s="52">
        <f t="shared" si="8"/>
        <v>6.1446536411667106E-2</v>
      </c>
    </row>
    <row r="71" spans="1:16" ht="20.100000000000001" customHeight="1" x14ac:dyDescent="0.25">
      <c r="A71" s="306" t="s">
        <v>170</v>
      </c>
      <c r="B71" s="117">
        <v>5227.24</v>
      </c>
      <c r="C71" s="140">
        <v>4953.8600000000006</v>
      </c>
      <c r="D71" s="247">
        <f t="shared" si="42"/>
        <v>8.6663042470899121E-2</v>
      </c>
      <c r="E71" s="215">
        <f t="shared" si="43"/>
        <v>8.1744018483844882E-2</v>
      </c>
      <c r="F71" s="52">
        <f t="shared" si="38"/>
        <v>-5.2299110046601878E-2</v>
      </c>
      <c r="H71" s="19">
        <v>4879.1629999999996</v>
      </c>
      <c r="I71" s="140">
        <v>4393.4630000000006</v>
      </c>
      <c r="J71" s="214">
        <f t="shared" si="44"/>
        <v>8.0892231902770784E-2</v>
      </c>
      <c r="K71" s="215">
        <f t="shared" si="45"/>
        <v>7.2496865208158609E-2</v>
      </c>
      <c r="L71" s="52">
        <f t="shared" si="39"/>
        <v>-9.9545762254714371E-2</v>
      </c>
      <c r="N71" s="40">
        <f t="shared" si="40"/>
        <v>9.3341093961631767</v>
      </c>
      <c r="O71" s="143">
        <f t="shared" si="41"/>
        <v>8.8687669817071946</v>
      </c>
      <c r="P71" s="52">
        <f t="shared" si="8"/>
        <v>-4.9853970497417036E-2</v>
      </c>
    </row>
    <row r="72" spans="1:16" ht="20.100000000000001" customHeight="1" x14ac:dyDescent="0.25">
      <c r="A72" s="306" t="s">
        <v>177</v>
      </c>
      <c r="B72" s="117">
        <v>3467.2699999999995</v>
      </c>
      <c r="C72" s="140">
        <v>2847.75</v>
      </c>
      <c r="D72" s="247">
        <f t="shared" si="42"/>
        <v>5.7484287552910213E-2</v>
      </c>
      <c r="E72" s="215">
        <f t="shared" si="43"/>
        <v>4.6990938104300335E-2</v>
      </c>
      <c r="F72" s="52">
        <f t="shared" si="38"/>
        <v>-0.17867659570786226</v>
      </c>
      <c r="H72" s="19">
        <v>2183.415</v>
      </c>
      <c r="I72" s="140">
        <v>1927.787</v>
      </c>
      <c r="J72" s="214">
        <f t="shared" si="44"/>
        <v>3.6199100649022847E-2</v>
      </c>
      <c r="K72" s="215">
        <f t="shared" si="45"/>
        <v>3.1810559071293064E-2</v>
      </c>
      <c r="L72" s="52">
        <f t="shared" si="39"/>
        <v>-0.11707714749600966</v>
      </c>
      <c r="N72" s="40">
        <f t="shared" si="40"/>
        <v>6.2972165421210358</v>
      </c>
      <c r="O72" s="143">
        <f t="shared" si="41"/>
        <v>6.7695092616978316</v>
      </c>
      <c r="P72" s="52">
        <f t="shared" ref="P72:P76" si="46">(O72-N72)/N72</f>
        <v>7.5000234852606429E-2</v>
      </c>
    </row>
    <row r="73" spans="1:16" ht="20.100000000000001" customHeight="1" x14ac:dyDescent="0.25">
      <c r="A73" s="306" t="s">
        <v>167</v>
      </c>
      <c r="B73" s="117">
        <v>3945.5699999999997</v>
      </c>
      <c r="C73" s="140">
        <v>2909.08</v>
      </c>
      <c r="D73" s="247">
        <f t="shared" si="42"/>
        <v>6.5414080945566958E-2</v>
      </c>
      <c r="E73" s="215">
        <f t="shared" si="43"/>
        <v>4.8002949072235276E-2</v>
      </c>
      <c r="F73" s="52">
        <f t="shared" si="38"/>
        <v>-0.26269715148888495</v>
      </c>
      <c r="H73" s="19">
        <v>2123.489</v>
      </c>
      <c r="I73" s="140">
        <v>1709.3609999999999</v>
      </c>
      <c r="J73" s="214">
        <f t="shared" si="44"/>
        <v>3.5205580266734857E-2</v>
      </c>
      <c r="K73" s="215">
        <f t="shared" si="45"/>
        <v>2.8206295127347878E-2</v>
      </c>
      <c r="L73" s="52">
        <f t="shared" si="39"/>
        <v>-0.19502243713059034</v>
      </c>
      <c r="N73" s="40">
        <f t="shared" si="40"/>
        <v>5.381957486497515</v>
      </c>
      <c r="O73" s="143">
        <f t="shared" si="41"/>
        <v>5.8759504723142708</v>
      </c>
      <c r="P73" s="52">
        <f t="shared" si="46"/>
        <v>9.1786861389393445E-2</v>
      </c>
    </row>
    <row r="74" spans="1:16" ht="20.100000000000001" customHeight="1" x14ac:dyDescent="0.25">
      <c r="A74" s="306" t="s">
        <v>204</v>
      </c>
      <c r="B74" s="117">
        <v>1536.42</v>
      </c>
      <c r="C74" s="140">
        <v>1550.76</v>
      </c>
      <c r="D74" s="247">
        <f t="shared" si="42"/>
        <v>2.5472492503336146E-2</v>
      </c>
      <c r="E74" s="215">
        <f t="shared" si="43"/>
        <v>2.5589208032525602E-2</v>
      </c>
      <c r="F74" s="52">
        <f t="shared" si="38"/>
        <v>9.33338540242897E-3</v>
      </c>
      <c r="H74" s="19">
        <v>1479.413</v>
      </c>
      <c r="I74" s="140">
        <v>1522.1959999999999</v>
      </c>
      <c r="J74" s="214">
        <f t="shared" si="44"/>
        <v>2.4527366574138607E-2</v>
      </c>
      <c r="K74" s="215">
        <f t="shared" si="45"/>
        <v>2.5117871308441241E-2</v>
      </c>
      <c r="L74" s="52">
        <f t="shared" si="39"/>
        <v>2.8918902294355869E-2</v>
      </c>
      <c r="N74" s="40">
        <f t="shared" si="40"/>
        <v>9.6289621327501589</v>
      </c>
      <c r="O74" s="143">
        <f t="shared" si="41"/>
        <v>9.8158064432923204</v>
      </c>
      <c r="P74" s="52">
        <f t="shared" si="46"/>
        <v>1.9404408072876734E-2</v>
      </c>
    </row>
    <row r="75" spans="1:16" ht="20.100000000000001" customHeight="1" x14ac:dyDescent="0.25">
      <c r="A75" s="306" t="s">
        <v>207</v>
      </c>
      <c r="B75" s="117">
        <v>688.72</v>
      </c>
      <c r="C75" s="140">
        <v>929.97000000000014</v>
      </c>
      <c r="D75" s="247">
        <f t="shared" si="42"/>
        <v>1.1418371953565867E-2</v>
      </c>
      <c r="E75" s="215">
        <f t="shared" si="43"/>
        <v>1.5345505296762773E-2</v>
      </c>
      <c r="F75" s="52">
        <f t="shared" si="38"/>
        <v>0.35028748983621805</v>
      </c>
      <c r="H75" s="19">
        <v>963.58900000000006</v>
      </c>
      <c r="I75" s="140">
        <v>1376.3299999999997</v>
      </c>
      <c r="J75" s="214">
        <f t="shared" si="44"/>
        <v>1.5975458259328293E-2</v>
      </c>
      <c r="K75" s="215">
        <f t="shared" si="45"/>
        <v>2.2710925411672956E-2</v>
      </c>
      <c r="L75" s="52">
        <f t="shared" si="39"/>
        <v>0.42833718525221814</v>
      </c>
      <c r="N75" s="40">
        <f t="shared" si="40"/>
        <v>13.991012312696016</v>
      </c>
      <c r="O75" s="143">
        <f t="shared" si="41"/>
        <v>14.799724722302866</v>
      </c>
      <c r="P75" s="52">
        <f t="shared" si="46"/>
        <v>5.7802279887423938E-2</v>
      </c>
    </row>
    <row r="76" spans="1:16" ht="20.100000000000001" customHeight="1" x14ac:dyDescent="0.25">
      <c r="A76" s="306" t="s">
        <v>176</v>
      </c>
      <c r="B76" s="117">
        <v>2105.9299999999998</v>
      </c>
      <c r="C76" s="140">
        <v>1492.72</v>
      </c>
      <c r="D76" s="247">
        <f t="shared" si="42"/>
        <v>3.4914467487764209E-2</v>
      </c>
      <c r="E76" s="215">
        <f t="shared" si="43"/>
        <v>2.4631485603389059E-2</v>
      </c>
      <c r="F76" s="52">
        <f t="shared" si="38"/>
        <v>-0.29118251793744326</v>
      </c>
      <c r="H76" s="19">
        <v>1723.9870000000001</v>
      </c>
      <c r="I76" s="140">
        <v>807.1389999999999</v>
      </c>
      <c r="J76" s="214">
        <f t="shared" si="44"/>
        <v>2.8582188420711117E-2</v>
      </c>
      <c r="K76" s="215">
        <f t="shared" si="45"/>
        <v>1.3318661676961413E-2</v>
      </c>
      <c r="L76" s="52">
        <f t="shared" si="39"/>
        <v>-0.53181839538233189</v>
      </c>
      <c r="N76" s="40">
        <f t="shared" si="40"/>
        <v>8.1863452251499353</v>
      </c>
      <c r="O76" s="143">
        <f t="shared" si="41"/>
        <v>5.4071694624577944</v>
      </c>
      <c r="P76" s="52">
        <f t="shared" si="46"/>
        <v>-0.33948919649198395</v>
      </c>
    </row>
    <row r="77" spans="1:16" ht="20.100000000000001" customHeight="1" x14ac:dyDescent="0.25">
      <c r="A77" s="306" t="s">
        <v>181</v>
      </c>
      <c r="B77" s="117">
        <v>655.42000000000007</v>
      </c>
      <c r="C77" s="140">
        <v>747.67</v>
      </c>
      <c r="D77" s="247">
        <f t="shared" si="42"/>
        <v>1.0866287236912159E-2</v>
      </c>
      <c r="E77" s="215">
        <f t="shared" si="43"/>
        <v>1.2337359210760153E-2</v>
      </c>
      <c r="F77" s="52">
        <f t="shared" si="38"/>
        <v>0.14074944310518428</v>
      </c>
      <c r="H77" s="19">
        <v>572.08400000000006</v>
      </c>
      <c r="I77" s="140">
        <v>694.56</v>
      </c>
      <c r="J77" s="214">
        <f t="shared" si="44"/>
        <v>9.4846496409045425E-3</v>
      </c>
      <c r="K77" s="215">
        <f t="shared" si="45"/>
        <v>1.1460987084443099E-2</v>
      </c>
      <c r="L77" s="52">
        <f t="shared" si="39"/>
        <v>0.21408744170436486</v>
      </c>
      <c r="N77" s="40">
        <f t="shared" ref="N77:N78" si="47">(H77/B77)*10</f>
        <v>8.7285099630771121</v>
      </c>
      <c r="O77" s="143">
        <f t="shared" ref="O77:O78" si="48">(I77/C77)*10</f>
        <v>9.2896598766835634</v>
      </c>
      <c r="P77" s="52">
        <f t="shared" ref="P77:P78" si="49">(O77-N77)/N77</f>
        <v>6.428931352317846E-2</v>
      </c>
    </row>
    <row r="78" spans="1:16" ht="20.100000000000001" customHeight="1" x14ac:dyDescent="0.25">
      <c r="A78" s="306" t="s">
        <v>185</v>
      </c>
      <c r="B78" s="117">
        <v>894.22</v>
      </c>
      <c r="C78" s="140">
        <v>715.23</v>
      </c>
      <c r="D78" s="247">
        <f t="shared" si="42"/>
        <v>1.482538124102345E-2</v>
      </c>
      <c r="E78" s="215">
        <f t="shared" si="43"/>
        <v>1.1802064317562541E-2</v>
      </c>
      <c r="F78" s="52">
        <f t="shared" si="38"/>
        <v>-0.20016327078347609</v>
      </c>
      <c r="H78" s="19">
        <v>600.89999999999986</v>
      </c>
      <c r="I78" s="140">
        <v>540.24099999999999</v>
      </c>
      <c r="J78" s="214">
        <f t="shared" si="44"/>
        <v>9.9623935806971309E-3</v>
      </c>
      <c r="K78" s="215">
        <f t="shared" si="45"/>
        <v>8.9145575954368596E-3</v>
      </c>
      <c r="L78" s="52">
        <f t="shared" si="39"/>
        <v>-0.10094691296388732</v>
      </c>
      <c r="N78" s="40">
        <f t="shared" si="47"/>
        <v>6.7198228623828573</v>
      </c>
      <c r="O78" s="143">
        <f t="shared" si="48"/>
        <v>7.5533884205080879</v>
      </c>
      <c r="P78" s="52">
        <f t="shared" si="49"/>
        <v>0.12404576358574536</v>
      </c>
    </row>
    <row r="79" spans="1:16" ht="20.100000000000001" customHeight="1" x14ac:dyDescent="0.25">
      <c r="A79" s="306" t="s">
        <v>209</v>
      </c>
      <c r="B79" s="117">
        <v>404.21999999999997</v>
      </c>
      <c r="C79" s="140">
        <v>674.74999999999989</v>
      </c>
      <c r="D79" s="247">
        <f t="shared" si="42"/>
        <v>6.7016121371099935E-3</v>
      </c>
      <c r="E79" s="215">
        <f t="shared" si="43"/>
        <v>1.1134100776359106E-2</v>
      </c>
      <c r="F79" s="52">
        <f t="shared" si="38"/>
        <v>0.66926426203552503</v>
      </c>
      <c r="H79" s="19">
        <v>342.37299999999999</v>
      </c>
      <c r="I79" s="140">
        <v>496.14100000000002</v>
      </c>
      <c r="J79" s="214">
        <f t="shared" si="44"/>
        <v>5.676243264110533E-3</v>
      </c>
      <c r="K79" s="215">
        <f t="shared" si="45"/>
        <v>8.1868601604795626E-3</v>
      </c>
      <c r="L79" s="52">
        <f t="shared" ref="L79:L80" si="50">(I79-H79)/H79</f>
        <v>0.44912420079854437</v>
      </c>
      <c r="N79" s="40">
        <f t="shared" ref="N79:N80" si="51">(H79/B79)*10</f>
        <v>8.4699668497352931</v>
      </c>
      <c r="O79" s="143">
        <f t="shared" ref="O79:O80" si="52">(I79/C79)*10</f>
        <v>7.3529603556872933</v>
      </c>
      <c r="P79" s="52">
        <f t="shared" ref="P79:P80" si="53">(O79-N79)/N79</f>
        <v>-0.13187849655904013</v>
      </c>
    </row>
    <row r="80" spans="1:16" ht="20.100000000000001" customHeight="1" x14ac:dyDescent="0.25">
      <c r="A80" s="306" t="s">
        <v>189</v>
      </c>
      <c r="B80" s="117">
        <v>392.95</v>
      </c>
      <c r="C80" s="140">
        <v>489.8</v>
      </c>
      <c r="D80" s="247">
        <f t="shared" si="42"/>
        <v>6.514765447719984E-3</v>
      </c>
      <c r="E80" s="215">
        <f t="shared" si="43"/>
        <v>8.082226839956564E-3</v>
      </c>
      <c r="F80" s="52">
        <f t="shared" si="38"/>
        <v>0.24646901641430213</v>
      </c>
      <c r="H80" s="19">
        <v>338.92099999999999</v>
      </c>
      <c r="I80" s="140">
        <v>430.63100000000003</v>
      </c>
      <c r="J80" s="214">
        <f t="shared" si="44"/>
        <v>5.6190121397294941E-3</v>
      </c>
      <c r="K80" s="215">
        <f t="shared" si="45"/>
        <v>7.1058746964420888E-3</v>
      </c>
      <c r="L80" s="52">
        <f t="shared" si="50"/>
        <v>0.2705940322376012</v>
      </c>
      <c r="N80" s="40">
        <f t="shared" si="51"/>
        <v>8.625041353861814</v>
      </c>
      <c r="O80" s="143">
        <f t="shared" si="52"/>
        <v>8.7919763168640266</v>
      </c>
      <c r="P80" s="52">
        <f t="shared" si="53"/>
        <v>1.9354685520141694E-2</v>
      </c>
    </row>
    <row r="81" spans="1:16" ht="20.100000000000001" customHeight="1" x14ac:dyDescent="0.25">
      <c r="A81" s="306" t="s">
        <v>223</v>
      </c>
      <c r="B81" s="117">
        <v>543.69000000000005</v>
      </c>
      <c r="C81" s="140">
        <v>380.81999999999994</v>
      </c>
      <c r="D81" s="247">
        <f t="shared" si="42"/>
        <v>9.0139020900136882E-3</v>
      </c>
      <c r="E81" s="215">
        <f t="shared" si="43"/>
        <v>6.2839396186040383E-3</v>
      </c>
      <c r="F81" s="52">
        <f t="shared" si="38"/>
        <v>-0.29956408983060218</v>
      </c>
      <c r="H81" s="19">
        <v>590.55600000000004</v>
      </c>
      <c r="I81" s="140">
        <v>403.24099999999999</v>
      </c>
      <c r="J81" s="214">
        <f t="shared" si="44"/>
        <v>9.7908991570014592E-3</v>
      </c>
      <c r="K81" s="215">
        <f t="shared" si="45"/>
        <v>6.6539102351386784E-3</v>
      </c>
      <c r="L81" s="52">
        <f t="shared" si="39"/>
        <v>-0.3171841451107093</v>
      </c>
      <c r="N81" s="40">
        <f t="shared" ref="N81" si="54">(H81/B81)*10</f>
        <v>10.861998565358936</v>
      </c>
      <c r="O81" s="143">
        <f t="shared" ref="O81" si="55">(I81/C81)*10</f>
        <v>10.588755842655324</v>
      </c>
      <c r="P81" s="52">
        <f t="shared" ref="P81" si="56">(O81-N81)/N81</f>
        <v>-2.5155842275199465E-2</v>
      </c>
    </row>
    <row r="82" spans="1:16" ht="20.100000000000001" customHeight="1" x14ac:dyDescent="0.25">
      <c r="A82" s="306" t="s">
        <v>201</v>
      </c>
      <c r="B82" s="117">
        <v>333.83</v>
      </c>
      <c r="C82" s="140">
        <v>405.7</v>
      </c>
      <c r="D82" s="247">
        <f t="shared" si="42"/>
        <v>5.5346078366518949E-3</v>
      </c>
      <c r="E82" s="215">
        <f t="shared" si="43"/>
        <v>6.694486380094687E-3</v>
      </c>
      <c r="F82" s="52">
        <f t="shared" si="38"/>
        <v>0.21528921906359527</v>
      </c>
      <c r="H82" s="19">
        <v>387.17699999999991</v>
      </c>
      <c r="I82" s="140">
        <v>383.65600000000001</v>
      </c>
      <c r="J82" s="214">
        <f t="shared" si="44"/>
        <v>6.4190541843793863E-3</v>
      </c>
      <c r="K82" s="215">
        <f t="shared" si="45"/>
        <v>6.3307366690697744E-3</v>
      </c>
      <c r="L82" s="52">
        <f t="shared" si="39"/>
        <v>-9.0940319285492226E-3</v>
      </c>
      <c r="N82" s="40">
        <f t="shared" ref="N82" si="57">(H82/B82)*10</f>
        <v>11.59802893688404</v>
      </c>
      <c r="O82" s="143">
        <f t="shared" ref="O82" si="58">(I82/C82)*10</f>
        <v>9.4566428395366042</v>
      </c>
      <c r="P82" s="52">
        <f t="shared" ref="P82" si="59">(O82-N82)/N82</f>
        <v>-0.1846336225750741</v>
      </c>
    </row>
    <row r="83" spans="1:16" ht="20.100000000000001" customHeight="1" x14ac:dyDescent="0.25">
      <c r="A83" s="306" t="s">
        <v>187</v>
      </c>
      <c r="B83" s="117">
        <v>770.32</v>
      </c>
      <c r="C83" s="140">
        <v>714.17999999999984</v>
      </c>
      <c r="D83" s="247">
        <f t="shared" si="42"/>
        <v>1.2771228196176761E-2</v>
      </c>
      <c r="E83" s="215">
        <f t="shared" si="43"/>
        <v>1.1784738188158794E-2</v>
      </c>
      <c r="F83" s="52">
        <f t="shared" si="38"/>
        <v>-7.2878803614082735E-2</v>
      </c>
      <c r="H83" s="19">
        <v>427.10700000000003</v>
      </c>
      <c r="I83" s="140">
        <v>383.267</v>
      </c>
      <c r="J83" s="214">
        <f t="shared" si="44"/>
        <v>7.0810584707452339E-3</v>
      </c>
      <c r="K83" s="215">
        <f t="shared" si="45"/>
        <v>6.3243177506525769E-3</v>
      </c>
      <c r="L83" s="52">
        <f t="shared" si="39"/>
        <v>-0.10264406811407921</v>
      </c>
      <c r="N83" s="40">
        <f t="shared" ref="N83" si="60">(H83/B83)*10</f>
        <v>5.5445399314570567</v>
      </c>
      <c r="O83" s="143">
        <f t="shared" ref="O83" si="61">(I83/C83)*10</f>
        <v>5.3665322467725236</v>
      </c>
      <c r="P83" s="52">
        <f t="shared" ref="P83" si="62">(O83-N83)/N83</f>
        <v>-3.2105041515636486E-2</v>
      </c>
    </row>
    <row r="84" spans="1:16" ht="20.100000000000001" customHeight="1" x14ac:dyDescent="0.25">
      <c r="A84" s="306" t="s">
        <v>234</v>
      </c>
      <c r="B84" s="117">
        <v>347.76</v>
      </c>
      <c r="C84" s="140">
        <v>443.65999999999997</v>
      </c>
      <c r="D84" s="247">
        <f t="shared" si="42"/>
        <v>5.7655549868917211E-3</v>
      </c>
      <c r="E84" s="215">
        <f t="shared" si="43"/>
        <v>7.3208672107291321E-3</v>
      </c>
      <c r="F84" s="52">
        <f t="shared" si="38"/>
        <v>0.27576489533011267</v>
      </c>
      <c r="H84" s="19">
        <v>301.53400000000005</v>
      </c>
      <c r="I84" s="140">
        <v>373.10899999999998</v>
      </c>
      <c r="J84" s="214">
        <f t="shared" si="44"/>
        <v>4.9991685571008984E-3</v>
      </c>
      <c r="K84" s="215">
        <f t="shared" si="45"/>
        <v>6.1566998244780586E-3</v>
      </c>
      <c r="L84" s="52">
        <f t="shared" si="39"/>
        <v>0.23736958352955195</v>
      </c>
      <c r="N84" s="40">
        <f t="shared" ref="N84:N90" si="63">(H84/B84)*10</f>
        <v>8.6707499424890742</v>
      </c>
      <c r="O84" s="143">
        <f t="shared" ref="O84:O90" si="64">(I84/C84)*10</f>
        <v>8.4097957895685873</v>
      </c>
      <c r="P84" s="52">
        <f t="shared" ref="P84:P90" si="65">(O84-N84)/N84</f>
        <v>-3.0095914961373673E-2</v>
      </c>
    </row>
    <row r="85" spans="1:16" ht="20.100000000000001" customHeight="1" x14ac:dyDescent="0.25">
      <c r="A85" s="306" t="s">
        <v>235</v>
      </c>
      <c r="B85" s="117">
        <v>224.88</v>
      </c>
      <c r="C85" s="140">
        <v>334.09999999999997</v>
      </c>
      <c r="D85" s="247">
        <f t="shared" si="42"/>
        <v>3.7283126450776689E-3</v>
      </c>
      <c r="E85" s="215">
        <f t="shared" si="43"/>
        <v>5.5130093655154913E-3</v>
      </c>
      <c r="F85" s="52">
        <f t="shared" si="38"/>
        <v>0.48568125222340791</v>
      </c>
      <c r="H85" s="19">
        <v>177.88100000000003</v>
      </c>
      <c r="I85" s="140">
        <v>349.83299999999997</v>
      </c>
      <c r="J85" s="214">
        <f t="shared" si="44"/>
        <v>2.9491105550474074E-3</v>
      </c>
      <c r="K85" s="215">
        <f t="shared" si="45"/>
        <v>5.7726207882860849E-3</v>
      </c>
      <c r="L85" s="52">
        <f t="shared" si="39"/>
        <v>0.96666872796982206</v>
      </c>
      <c r="N85" s="40">
        <f t="shared" si="63"/>
        <v>7.9100409107079352</v>
      </c>
      <c r="O85" s="143">
        <f t="shared" si="64"/>
        <v>10.470906914097576</v>
      </c>
      <c r="P85" s="52">
        <f t="shared" si="65"/>
        <v>0.32374876847007955</v>
      </c>
    </row>
    <row r="86" spans="1:16" ht="20.100000000000001" customHeight="1" x14ac:dyDescent="0.25">
      <c r="A86" s="306" t="s">
        <v>169</v>
      </c>
      <c r="B86" s="117">
        <v>196.85999999999999</v>
      </c>
      <c r="C86" s="140">
        <v>560.21</v>
      </c>
      <c r="D86" s="247">
        <f t="shared" si="42"/>
        <v>3.2637656852987809E-3</v>
      </c>
      <c r="E86" s="215">
        <f t="shared" si="43"/>
        <v>9.2440675745448491E-3</v>
      </c>
      <c r="F86" s="52">
        <f t="shared" si="38"/>
        <v>1.8457279284770907</v>
      </c>
      <c r="H86" s="19">
        <v>111.6</v>
      </c>
      <c r="I86" s="140">
        <v>297.99700000000001</v>
      </c>
      <c r="J86" s="214">
        <f t="shared" si="44"/>
        <v>1.85022986121784E-3</v>
      </c>
      <c r="K86" s="215">
        <f t="shared" si="45"/>
        <v>4.9172710323122423E-3</v>
      </c>
      <c r="L86" s="52">
        <f t="shared" si="39"/>
        <v>1.6702240143369178</v>
      </c>
      <c r="N86" s="40">
        <f t="shared" si="63"/>
        <v>5.6690033526363912</v>
      </c>
      <c r="O86" s="143">
        <f t="shared" si="64"/>
        <v>5.3193802324128452</v>
      </c>
      <c r="P86" s="52">
        <f t="shared" si="65"/>
        <v>-6.1672766529755618E-2</v>
      </c>
    </row>
    <row r="87" spans="1:16" ht="20.100000000000001" customHeight="1" x14ac:dyDescent="0.25">
      <c r="A87" s="306" t="s">
        <v>212</v>
      </c>
      <c r="B87" s="117">
        <v>157.94999999999999</v>
      </c>
      <c r="C87" s="140">
        <v>233.42</v>
      </c>
      <c r="D87" s="247">
        <f t="shared" si="42"/>
        <v>2.6186721019655717E-3</v>
      </c>
      <c r="E87" s="215">
        <f t="shared" si="43"/>
        <v>3.8516810718306673E-3</v>
      </c>
      <c r="F87" s="52">
        <f t="shared" si="38"/>
        <v>0.47780943336498893</v>
      </c>
      <c r="H87" s="19">
        <v>153.148</v>
      </c>
      <c r="I87" s="140">
        <v>229.14399999999998</v>
      </c>
      <c r="J87" s="214">
        <f t="shared" si="44"/>
        <v>2.53905916474722E-3</v>
      </c>
      <c r="K87" s="215">
        <f t="shared" si="45"/>
        <v>3.7811224724683679E-3</v>
      </c>
      <c r="L87" s="52">
        <f t="shared" si="39"/>
        <v>0.4962258730117271</v>
      </c>
      <c r="N87" s="40">
        <f t="shared" si="63"/>
        <v>9.6959797404241854</v>
      </c>
      <c r="O87" s="143">
        <f t="shared" si="64"/>
        <v>9.8168108988090133</v>
      </c>
      <c r="P87" s="52">
        <f t="shared" si="65"/>
        <v>1.2461985443416534E-2</v>
      </c>
    </row>
    <row r="88" spans="1:16" ht="20.100000000000001" customHeight="1" x14ac:dyDescent="0.25">
      <c r="A88" s="306" t="s">
        <v>228</v>
      </c>
      <c r="B88" s="117">
        <v>198.06</v>
      </c>
      <c r="C88" s="140">
        <v>185.19</v>
      </c>
      <c r="D88" s="247">
        <f t="shared" si="42"/>
        <v>3.2836606300430593E-3</v>
      </c>
      <c r="E88" s="215">
        <f t="shared" si="43"/>
        <v>3.0558341945519721E-3</v>
      </c>
      <c r="F88" s="52">
        <f t="shared" si="38"/>
        <v>-6.498030899727357E-2</v>
      </c>
      <c r="H88" s="19">
        <v>229.13699999999997</v>
      </c>
      <c r="I88" s="140">
        <v>191.56299999999999</v>
      </c>
      <c r="J88" s="214">
        <f t="shared" si="44"/>
        <v>3.7988899615579944E-3</v>
      </c>
      <c r="K88" s="215">
        <f t="shared" si="45"/>
        <v>3.1609955494948938E-3</v>
      </c>
      <c r="L88" s="52">
        <f t="shared" si="39"/>
        <v>-0.16398050074846049</v>
      </c>
      <c r="N88" s="40">
        <f t="shared" ref="N88:N89" si="66">(H88/B88)*10</f>
        <v>11.569069978794303</v>
      </c>
      <c r="O88" s="143">
        <f t="shared" ref="O88:O89" si="67">(I88/C88)*10</f>
        <v>10.344133052540634</v>
      </c>
      <c r="P88" s="52">
        <f t="shared" ref="P88:P89" si="68">(O88-N88)/N88</f>
        <v>-0.1058803281939633</v>
      </c>
    </row>
    <row r="89" spans="1:16" ht="20.100000000000001" customHeight="1" x14ac:dyDescent="0.25">
      <c r="A89" s="306" t="s">
        <v>202</v>
      </c>
      <c r="B89" s="117">
        <v>116.50999999999999</v>
      </c>
      <c r="C89" s="140">
        <v>213.53</v>
      </c>
      <c r="D89" s="247">
        <f t="shared" si="42"/>
        <v>1.9316333434631768E-3</v>
      </c>
      <c r="E89" s="215">
        <f t="shared" si="43"/>
        <v>3.523474677696866E-3</v>
      </c>
      <c r="F89" s="52">
        <f t="shared" si="38"/>
        <v>0.83271822161187892</v>
      </c>
      <c r="H89" s="19">
        <v>131.65700000000001</v>
      </c>
      <c r="I89" s="140">
        <v>186.13800000000001</v>
      </c>
      <c r="J89" s="214">
        <f t="shared" si="44"/>
        <v>2.1827572834978242E-3</v>
      </c>
      <c r="K89" s="215">
        <f t="shared" si="45"/>
        <v>3.0714772142422108E-3</v>
      </c>
      <c r="L89" s="52">
        <f t="shared" si="39"/>
        <v>0.41381012783216986</v>
      </c>
      <c r="N89" s="40">
        <f t="shared" si="66"/>
        <v>11.300060080679772</v>
      </c>
      <c r="O89" s="143">
        <f t="shared" si="67"/>
        <v>8.7171825972931209</v>
      </c>
      <c r="P89" s="52">
        <f t="shared" si="68"/>
        <v>-0.22857201332962068</v>
      </c>
    </row>
    <row r="90" spans="1:16" ht="20.100000000000001" customHeight="1" x14ac:dyDescent="0.25">
      <c r="A90" s="306" t="s">
        <v>236</v>
      </c>
      <c r="B90" s="117">
        <v>178.98000000000002</v>
      </c>
      <c r="C90" s="140">
        <v>404.22</v>
      </c>
      <c r="D90" s="247">
        <f t="shared" si="42"/>
        <v>2.9673310086090416E-3</v>
      </c>
      <c r="E90" s="215">
        <f t="shared" si="43"/>
        <v>6.6700647881732184E-3</v>
      </c>
      <c r="F90" s="52">
        <f t="shared" si="38"/>
        <v>1.2584646329198792</v>
      </c>
      <c r="H90" s="19">
        <v>82.656000000000006</v>
      </c>
      <c r="I90" s="140">
        <v>182.37899999999999</v>
      </c>
      <c r="J90" s="214">
        <f t="shared" si="44"/>
        <v>1.3703637939858585E-3</v>
      </c>
      <c r="K90" s="215">
        <f t="shared" si="45"/>
        <v>3.0094496709768027E-3</v>
      </c>
      <c r="L90" s="52">
        <f t="shared" si="39"/>
        <v>1.2064822880371657</v>
      </c>
      <c r="N90" s="40">
        <f t="shared" si="63"/>
        <v>4.6181696278913842</v>
      </c>
      <c r="O90" s="143">
        <f t="shared" si="64"/>
        <v>4.5118747216862101</v>
      </c>
      <c r="P90" s="52">
        <f t="shared" si="65"/>
        <v>-2.3016674303864289E-2</v>
      </c>
    </row>
    <row r="91" spans="1:16" ht="20.100000000000001" customHeight="1" x14ac:dyDescent="0.25">
      <c r="A91" s="306" t="s">
        <v>222</v>
      </c>
      <c r="B91" s="117">
        <v>259.72999999999996</v>
      </c>
      <c r="C91" s="140">
        <v>292.76</v>
      </c>
      <c r="D91" s="247">
        <f t="shared" si="42"/>
        <v>4.3060949986927378E-3</v>
      </c>
      <c r="E91" s="215">
        <f t="shared" si="43"/>
        <v>4.8308548992766097E-3</v>
      </c>
      <c r="F91" s="52">
        <f t="shared" si="38"/>
        <v>0.12717052323566794</v>
      </c>
      <c r="H91" s="19">
        <v>133.74099999999999</v>
      </c>
      <c r="I91" s="140">
        <v>160.589</v>
      </c>
      <c r="J91" s="214">
        <f t="shared" si="44"/>
        <v>2.2173081708703863E-3</v>
      </c>
      <c r="K91" s="215">
        <f t="shared" si="45"/>
        <v>2.649891233160034E-3</v>
      </c>
      <c r="L91" s="52">
        <f t="shared" si="39"/>
        <v>0.20074621843712859</v>
      </c>
      <c r="N91" s="40">
        <f t="shared" ref="N91:N94" si="69">(H91/B91)*10</f>
        <v>5.149231894659839</v>
      </c>
      <c r="O91" s="143">
        <f t="shared" ref="O91:O94" si="70">(I91/C91)*10</f>
        <v>5.4853463587921851</v>
      </c>
      <c r="P91" s="52">
        <f t="shared" ref="P91:P94" si="71">(O91-N91)/N91</f>
        <v>6.527467999274289E-2</v>
      </c>
    </row>
    <row r="92" spans="1:16" ht="20.100000000000001" customHeight="1" x14ac:dyDescent="0.25">
      <c r="A92" s="306" t="s">
        <v>231</v>
      </c>
      <c r="B92" s="117">
        <v>84.02</v>
      </c>
      <c r="C92" s="140">
        <v>204.94</v>
      </c>
      <c r="D92" s="247">
        <f t="shared" si="42"/>
        <v>1.3929777145118541E-3</v>
      </c>
      <c r="E92" s="215">
        <f t="shared" si="43"/>
        <v>3.3817304380986076E-3</v>
      </c>
      <c r="F92" s="52">
        <f t="shared" si="38"/>
        <v>1.4391811473458702</v>
      </c>
      <c r="H92" s="19">
        <v>72.254999999999995</v>
      </c>
      <c r="I92" s="140">
        <v>141.37099999999998</v>
      </c>
      <c r="J92" s="214">
        <f t="shared" si="44"/>
        <v>1.1979243604148299E-3</v>
      </c>
      <c r="K92" s="215">
        <f t="shared" si="45"/>
        <v>2.3327735618446288E-3</v>
      </c>
      <c r="L92" s="52">
        <f t="shared" ref="L92:L94" si="72">(I92-H92)/H92</f>
        <v>0.9565566396789148</v>
      </c>
      <c r="N92" s="40">
        <f t="shared" si="69"/>
        <v>8.5997381575815286</v>
      </c>
      <c r="O92" s="143">
        <f t="shared" si="70"/>
        <v>6.8981653166780514</v>
      </c>
      <c r="P92" s="52">
        <f t="shared" si="71"/>
        <v>-0.19786333138566209</v>
      </c>
    </row>
    <row r="93" spans="1:16" ht="20.100000000000001" customHeight="1" x14ac:dyDescent="0.25">
      <c r="A93" s="306" t="s">
        <v>210</v>
      </c>
      <c r="B93" s="117">
        <v>130.15</v>
      </c>
      <c r="C93" s="140">
        <v>260.63</v>
      </c>
      <c r="D93" s="247">
        <f t="shared" si="42"/>
        <v>2.1577725487231351E-3</v>
      </c>
      <c r="E93" s="215">
        <f t="shared" si="43"/>
        <v>4.3006753395220072E-3</v>
      </c>
      <c r="F93" s="52">
        <f t="shared" si="38"/>
        <v>1.002535535920092</v>
      </c>
      <c r="H93" s="19">
        <v>55.39</v>
      </c>
      <c r="I93" s="140">
        <v>118.426</v>
      </c>
      <c r="J93" s="214">
        <f t="shared" si="44"/>
        <v>9.1831749115462509E-4</v>
      </c>
      <c r="K93" s="215">
        <f t="shared" si="45"/>
        <v>1.9541563816837405E-3</v>
      </c>
      <c r="L93" s="52">
        <f t="shared" si="72"/>
        <v>1.1380393572847085</v>
      </c>
      <c r="N93" s="40">
        <f t="shared" si="69"/>
        <v>4.2558586246638495</v>
      </c>
      <c r="O93" s="143">
        <f t="shared" si="70"/>
        <v>4.5438360894755023</v>
      </c>
      <c r="P93" s="52">
        <f t="shared" si="71"/>
        <v>6.7666125736119548E-2</v>
      </c>
    </row>
    <row r="94" spans="1:16" ht="20.100000000000001" customHeight="1" x14ac:dyDescent="0.25">
      <c r="A94" s="306" t="s">
        <v>203</v>
      </c>
      <c r="B94" s="117">
        <v>252.38</v>
      </c>
      <c r="C94" s="140">
        <v>128.14000000000001</v>
      </c>
      <c r="D94" s="247">
        <f t="shared" si="42"/>
        <v>4.1842384621340366E-3</v>
      </c>
      <c r="E94" s="215">
        <f t="shared" si="43"/>
        <v>2.1144478302818175E-3</v>
      </c>
      <c r="F94" s="52">
        <f t="shared" si="38"/>
        <v>-0.4922735557492669</v>
      </c>
      <c r="H94" s="19">
        <v>187.47500000000002</v>
      </c>
      <c r="I94" s="140">
        <v>104.214</v>
      </c>
      <c r="J94" s="214">
        <f t="shared" si="44"/>
        <v>3.1081706382779088E-3</v>
      </c>
      <c r="K94" s="215">
        <f t="shared" ref="K94" si="73">I94/$I$96</f>
        <v>1.7196430949351436E-3</v>
      </c>
      <c r="L94" s="52">
        <f t="shared" si="72"/>
        <v>-0.44411788238431799</v>
      </c>
      <c r="N94" s="40">
        <f t="shared" si="69"/>
        <v>7.4282827482367866</v>
      </c>
      <c r="O94" s="143">
        <f t="shared" si="70"/>
        <v>8.1328234743249563</v>
      </c>
      <c r="P94" s="52">
        <f t="shared" si="71"/>
        <v>9.4845706600950666E-2</v>
      </c>
    </row>
    <row r="95" spans="1:16" ht="20.100000000000001" customHeight="1" thickBot="1" x14ac:dyDescent="0.3">
      <c r="A95" s="307" t="s">
        <v>17</v>
      </c>
      <c r="B95" s="196">
        <f>B96-SUM(B68:B94)</f>
        <v>2441.8699999999735</v>
      </c>
      <c r="C95" s="142">
        <f>C96-SUM(C68:C94)</f>
        <v>1562.9499999999825</v>
      </c>
      <c r="D95" s="247">
        <f t="shared" si="42"/>
        <v>4.0484057268924352E-2</v>
      </c>
      <c r="E95" s="215">
        <f t="shared" si="43"/>
        <v>2.5790356144364986E-2</v>
      </c>
      <c r="F95" s="52">
        <f>(C95-B95)/B95</f>
        <v>-0.35993726119736125</v>
      </c>
      <c r="H95" s="19">
        <f>H96-SUM(H68:H94)</f>
        <v>9782.4169999999649</v>
      </c>
      <c r="I95" s="142">
        <f>I96-SUM(I68:I94)</f>
        <v>9677.5119999999806</v>
      </c>
      <c r="J95" s="214">
        <f t="shared" si="44"/>
        <v>0.162183871400403</v>
      </c>
      <c r="K95" s="215">
        <f t="shared" si="45"/>
        <v>0.15968935735075862</v>
      </c>
      <c r="L95" s="52">
        <f>(I95-H95)/H95</f>
        <v>-1.0723832361673466E-2</v>
      </c>
      <c r="N95" s="40">
        <f t="shared" si="40"/>
        <v>40.061170332573283</v>
      </c>
      <c r="O95" s="143">
        <f t="shared" si="41"/>
        <v>61.918244345629027</v>
      </c>
      <c r="P95" s="52">
        <f>(O95-N95)/N95</f>
        <v>0.54559249846188351</v>
      </c>
    </row>
    <row r="96" spans="1:16" ht="26.25" customHeight="1" thickBot="1" x14ac:dyDescent="0.3">
      <c r="A96" s="12" t="s">
        <v>18</v>
      </c>
      <c r="B96" s="17">
        <v>60316.829999999973</v>
      </c>
      <c r="C96" s="145">
        <v>60602.109999999993</v>
      </c>
      <c r="D96" s="255">
        <f>SUM(D68:D95)</f>
        <v>0.99999999999999989</v>
      </c>
      <c r="E96" s="244">
        <f>SUM(E68:E95)</f>
        <v>1</v>
      </c>
      <c r="F96" s="57">
        <f>(C96-B96)/B96</f>
        <v>4.7296915305399968E-3</v>
      </c>
      <c r="G96" s="1"/>
      <c r="H96" s="17">
        <v>60316.829999999973</v>
      </c>
      <c r="I96" s="145">
        <v>60602.109999999993</v>
      </c>
      <c r="J96" s="255">
        <f t="shared" si="44"/>
        <v>1</v>
      </c>
      <c r="K96" s="244">
        <f t="shared" si="45"/>
        <v>1</v>
      </c>
      <c r="L96" s="57">
        <f>(I96-H96)/H96</f>
        <v>4.7296915305399968E-3</v>
      </c>
      <c r="M96" s="1"/>
      <c r="N96" s="37">
        <f t="shared" si="40"/>
        <v>10</v>
      </c>
      <c r="O96" s="150">
        <f t="shared" si="41"/>
        <v>10</v>
      </c>
      <c r="P96" s="57">
        <f>(O96-N96)/N96</f>
        <v>0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29 J28:P29 F33:G33 J33:P33 D90:E90 D89:E89 D82:E83 D81:E81 D85:E88 D84:E84 D80:F80 D79:E79 D78:F78 D77:E77 F31:G31 G30 J31:K31 J30:K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12" sqref="J12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140</v>
      </c>
    </row>
    <row r="2" spans="1:18" ht="15.75" thickBot="1" x14ac:dyDescent="0.3"/>
    <row r="3" spans="1:18" x14ac:dyDescent="0.25">
      <c r="A3" s="350" t="s">
        <v>16</v>
      </c>
      <c r="B3" s="338"/>
      <c r="C3" s="338"/>
      <c r="D3" s="365" t="s">
        <v>1</v>
      </c>
      <c r="E3" s="363"/>
      <c r="F3" s="365" t="s">
        <v>104</v>
      </c>
      <c r="G3" s="363"/>
      <c r="H3" s="130" t="s">
        <v>0</v>
      </c>
      <c r="J3" s="367" t="s">
        <v>19</v>
      </c>
      <c r="K3" s="363"/>
      <c r="L3" s="361" t="s">
        <v>104</v>
      </c>
      <c r="M3" s="362"/>
      <c r="N3" s="130" t="s">
        <v>0</v>
      </c>
      <c r="P3" s="373" t="s">
        <v>22</v>
      </c>
      <c r="Q3" s="363"/>
      <c r="R3" s="130" t="s">
        <v>0</v>
      </c>
    </row>
    <row r="4" spans="1:18" x14ac:dyDescent="0.25">
      <c r="A4" s="364"/>
      <c r="B4" s="339"/>
      <c r="C4" s="339"/>
      <c r="D4" s="368" t="s">
        <v>155</v>
      </c>
      <c r="E4" s="370"/>
      <c r="F4" s="368" t="str">
        <f>D4</f>
        <v>jan-jul</v>
      </c>
      <c r="G4" s="370"/>
      <c r="H4" s="131" t="s">
        <v>152</v>
      </c>
      <c r="J4" s="371" t="str">
        <f>D4</f>
        <v>jan-jul</v>
      </c>
      <c r="K4" s="370"/>
      <c r="L4" s="372" t="str">
        <f>D4</f>
        <v>jan-jul</v>
      </c>
      <c r="M4" s="360"/>
      <c r="N4" s="131" t="str">
        <f>H4</f>
        <v>2025/2024</v>
      </c>
      <c r="P4" s="371" t="str">
        <f>D4</f>
        <v>jan-jul</v>
      </c>
      <c r="Q4" s="369"/>
      <c r="R4" s="131" t="str">
        <f>N4</f>
        <v>2025/2024</v>
      </c>
    </row>
    <row r="5" spans="1:18" ht="19.5" customHeight="1" thickBot="1" x14ac:dyDescent="0.3">
      <c r="A5" s="351"/>
      <c r="B5" s="374"/>
      <c r="C5" s="374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7270.6800000000039</v>
      </c>
      <c r="E6" s="147">
        <v>5831.8200000000024</v>
      </c>
      <c r="F6" s="247">
        <f>D6/D8</f>
        <v>0.5478077683479603</v>
      </c>
      <c r="G6" s="246">
        <f>E6/E8</f>
        <v>0.51597611147976108</v>
      </c>
      <c r="H6" s="102">
        <f>(E6-D6)/D6</f>
        <v>-0.19789895855683384</v>
      </c>
      <c r="I6" s="1"/>
      <c r="J6" s="19">
        <v>3620.8850000000002</v>
      </c>
      <c r="K6" s="147">
        <v>3236.5940000000023</v>
      </c>
      <c r="L6" s="247">
        <f>J6/J8</f>
        <v>0.4034283698591889</v>
      </c>
      <c r="M6" s="246">
        <f>K6/K8</f>
        <v>0.41421754511339881</v>
      </c>
      <c r="N6" s="102">
        <f>(K6-J6)/J6</f>
        <v>-0.10613178822304432</v>
      </c>
      <c r="P6" s="27">
        <f t="shared" ref="P6:Q8" si="0">(J6/D6)*10</f>
        <v>4.9801187784361272</v>
      </c>
      <c r="Q6" s="152">
        <f t="shared" si="0"/>
        <v>5.5498866563096962</v>
      </c>
      <c r="R6" s="102">
        <f>(Q6-P6)/P6</f>
        <v>0.11440849168912581</v>
      </c>
    </row>
    <row r="7" spans="1:18" ht="24" customHeight="1" thickBot="1" x14ac:dyDescent="0.3">
      <c r="A7" s="161" t="s">
        <v>21</v>
      </c>
      <c r="B7" s="1"/>
      <c r="C7" s="1"/>
      <c r="D7" s="117">
        <v>6001.6400000000021</v>
      </c>
      <c r="E7" s="140">
        <v>5470.680000000003</v>
      </c>
      <c r="F7" s="247">
        <f>D7/D8</f>
        <v>0.45219223165203964</v>
      </c>
      <c r="G7" s="215">
        <f>E7/E8</f>
        <v>0.48402388852023892</v>
      </c>
      <c r="H7" s="55">
        <f t="shared" ref="H7:H8" si="1">(E7-D7)/D7</f>
        <v>-8.8469151765184009E-2</v>
      </c>
      <c r="J7" s="19">
        <v>5354.4010000000007</v>
      </c>
      <c r="K7" s="140">
        <v>4577.1600000000026</v>
      </c>
      <c r="L7" s="247">
        <f>J7/J8</f>
        <v>0.59657163014081116</v>
      </c>
      <c r="M7" s="215">
        <f>K7/K8</f>
        <v>0.58578245488660119</v>
      </c>
      <c r="N7" s="55">
        <f t="shared" ref="N7:N8" si="2">(K7-J7)/J7</f>
        <v>-0.14515928112220172</v>
      </c>
      <c r="P7" s="27">
        <f t="shared" si="0"/>
        <v>8.921563106084335</v>
      </c>
      <c r="Q7" s="152">
        <f t="shared" si="0"/>
        <v>8.3667112680690519</v>
      </c>
      <c r="R7" s="55">
        <f t="shared" ref="R7:R8" si="3">(Q7-P7)/P7</f>
        <v>-6.219222253070035E-2</v>
      </c>
    </row>
    <row r="8" spans="1:18" ht="26.25" customHeight="1" thickBot="1" x14ac:dyDescent="0.3">
      <c r="A8" s="12" t="s">
        <v>12</v>
      </c>
      <c r="B8" s="162"/>
      <c r="C8" s="162"/>
      <c r="D8" s="163">
        <v>13272.320000000007</v>
      </c>
      <c r="E8" s="145">
        <v>11302.500000000005</v>
      </c>
      <c r="F8" s="243">
        <f>SUM(F6:F7)</f>
        <v>1</v>
      </c>
      <c r="G8" s="244">
        <f>SUM(G6:G7)</f>
        <v>1</v>
      </c>
      <c r="H8" s="57">
        <f t="shared" si="1"/>
        <v>-0.14841565001446624</v>
      </c>
      <c r="I8" s="1"/>
      <c r="J8" s="17">
        <v>8975.2860000000001</v>
      </c>
      <c r="K8" s="145">
        <v>7813.7540000000045</v>
      </c>
      <c r="L8" s="243">
        <f>SUM(L6:L7)</f>
        <v>1</v>
      </c>
      <c r="M8" s="244">
        <f>SUM(M6:M7)</f>
        <v>1</v>
      </c>
      <c r="N8" s="57">
        <f t="shared" si="2"/>
        <v>-0.12941448328220356</v>
      </c>
      <c r="O8" s="1"/>
      <c r="P8" s="29">
        <f t="shared" si="0"/>
        <v>6.7624092848876423</v>
      </c>
      <c r="Q8" s="146">
        <f t="shared" si="0"/>
        <v>6.9132970581729714</v>
      </c>
      <c r="R8" s="57">
        <f t="shared" si="3"/>
        <v>2.2312724197650527E-2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8F4083F-29DC-49BF-80EF-785BB9A8D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" id="{F90FDC5F-EFFB-42DB-BF02-425FA3AD96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33AD0CCE-9156-45C4-A5CB-89D9D76D4C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topLeftCell="A11" workbookViewId="0">
      <selection activeCell="L90" sqref="L90:L91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141</v>
      </c>
    </row>
    <row r="3" spans="1:16" ht="8.25" customHeight="1" thickBot="1" x14ac:dyDescent="0.3"/>
    <row r="4" spans="1:16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6" x14ac:dyDescent="0.25">
      <c r="A5" s="378"/>
      <c r="B5" s="368" t="s">
        <v>155</v>
      </c>
      <c r="C5" s="370"/>
      <c r="D5" s="368" t="str">
        <f>B5</f>
        <v>jan-jul</v>
      </c>
      <c r="E5" s="370"/>
      <c r="F5" s="131" t="s">
        <v>152</v>
      </c>
      <c r="H5" s="371" t="str">
        <f>B5</f>
        <v>jan-jul</v>
      </c>
      <c r="I5" s="370"/>
      <c r="J5" s="368" t="str">
        <f>B5</f>
        <v>jan-jul</v>
      </c>
      <c r="K5" s="369"/>
      <c r="L5" s="131" t="str">
        <f>F5</f>
        <v>2025/2024</v>
      </c>
      <c r="N5" s="371" t="str">
        <f>B5</f>
        <v>jan-jul</v>
      </c>
      <c r="O5" s="369"/>
      <c r="P5" s="131" t="str">
        <f>L5</f>
        <v>2025/2024</v>
      </c>
    </row>
    <row r="6" spans="1:16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166</v>
      </c>
      <c r="B7" s="39">
        <v>1419.7900000000002</v>
      </c>
      <c r="C7" s="147">
        <v>1135</v>
      </c>
      <c r="D7" s="247">
        <f>B7/$B$33</f>
        <v>0.10697376193461276</v>
      </c>
      <c r="E7" s="246">
        <f t="shared" ref="E7:E32" si="0">C7/$C$33</f>
        <v>0.10042026100420261</v>
      </c>
      <c r="F7" s="52">
        <f>(C7-B7)/B7</f>
        <v>-0.20058600215524841</v>
      </c>
      <c r="H7" s="39">
        <v>1941.6890000000001</v>
      </c>
      <c r="I7" s="147">
        <v>1232.848</v>
      </c>
      <c r="J7" s="247">
        <f>H7/$H$33</f>
        <v>0.21633728440519887</v>
      </c>
      <c r="K7" s="246">
        <f>I7/$I$33</f>
        <v>0.15777921854207336</v>
      </c>
      <c r="L7" s="52">
        <f>(I7-H7)/H7</f>
        <v>-0.36506412715939579</v>
      </c>
      <c r="N7" s="27">
        <f t="shared" ref="N7:N33" si="1">(H7/B7)*10</f>
        <v>13.675888687763681</v>
      </c>
      <c r="O7" s="151">
        <f t="shared" ref="O7:O32" si="2">(I7/C7)*10</f>
        <v>10.86209691629956</v>
      </c>
      <c r="P7" s="61">
        <f>(O7-N7)/N7</f>
        <v>-0.20574836748866812</v>
      </c>
    </row>
    <row r="8" spans="1:16" ht="20.100000000000001" customHeight="1" x14ac:dyDescent="0.25">
      <c r="A8" s="8" t="s">
        <v>185</v>
      </c>
      <c r="B8" s="19">
        <v>1282.54</v>
      </c>
      <c r="C8" s="140">
        <v>1541.1</v>
      </c>
      <c r="D8" s="247">
        <f t="shared" ref="D8:D32" si="3">B8/$B$33</f>
        <v>9.663269119490786E-2</v>
      </c>
      <c r="E8" s="215">
        <f t="shared" si="0"/>
        <v>0.13635036496350364</v>
      </c>
      <c r="F8" s="52">
        <f t="shared" ref="F8:F32" si="4">(C8-B8)/B8</f>
        <v>0.20159995009902221</v>
      </c>
      <c r="H8" s="19">
        <v>744.47299999999996</v>
      </c>
      <c r="I8" s="140">
        <v>948.60000000000014</v>
      </c>
      <c r="J8" s="247">
        <f t="shared" ref="J8:J32" si="5">H8/$H$33</f>
        <v>8.2946994669584884E-2</v>
      </c>
      <c r="K8" s="215">
        <f t="shared" ref="K8:K32" si="6">I8/$I$33</f>
        <v>0.12140131363234626</v>
      </c>
      <c r="L8" s="52">
        <f t="shared" ref="L8:L33" si="7">(I8-H8)/H8</f>
        <v>0.27418993032655342</v>
      </c>
      <c r="N8" s="27">
        <f t="shared" si="1"/>
        <v>5.8046766572582529</v>
      </c>
      <c r="O8" s="152">
        <f t="shared" si="2"/>
        <v>6.1553435857504386</v>
      </c>
      <c r="P8" s="52">
        <f t="shared" ref="P8:P69" si="8">(O8-N8)/N8</f>
        <v>6.0411104562337101E-2</v>
      </c>
    </row>
    <row r="9" spans="1:16" ht="20.100000000000001" customHeight="1" x14ac:dyDescent="0.25">
      <c r="A9" s="8" t="s">
        <v>168</v>
      </c>
      <c r="B9" s="19">
        <v>1026.1499999999999</v>
      </c>
      <c r="C9" s="140">
        <v>859.15</v>
      </c>
      <c r="D9" s="247">
        <f t="shared" si="3"/>
        <v>7.73150436396952E-2</v>
      </c>
      <c r="E9" s="215">
        <f t="shared" si="0"/>
        <v>7.6014156160141566E-2</v>
      </c>
      <c r="F9" s="52">
        <f t="shared" si="4"/>
        <v>-0.16274423817180717</v>
      </c>
      <c r="H9" s="19">
        <v>837.17099999999994</v>
      </c>
      <c r="I9" s="140">
        <v>872.30000000000007</v>
      </c>
      <c r="J9" s="247">
        <f t="shared" si="5"/>
        <v>9.327513351663666E-2</v>
      </c>
      <c r="K9" s="215">
        <f t="shared" si="6"/>
        <v>0.1116364810051609</v>
      </c>
      <c r="L9" s="52">
        <f t="shared" si="7"/>
        <v>4.1961558630196384E-2</v>
      </c>
      <c r="N9" s="27">
        <f t="shared" si="1"/>
        <v>8.1583686595526963</v>
      </c>
      <c r="O9" s="152">
        <f t="shared" si="2"/>
        <v>10.153058255252285</v>
      </c>
      <c r="P9" s="52">
        <f t="shared" si="8"/>
        <v>0.24449613383969737</v>
      </c>
    </row>
    <row r="10" spans="1:16" ht="20.100000000000001" customHeight="1" x14ac:dyDescent="0.25">
      <c r="A10" s="8" t="s">
        <v>165</v>
      </c>
      <c r="B10" s="19">
        <v>3643.49</v>
      </c>
      <c r="C10" s="140">
        <v>2414.7800000000002</v>
      </c>
      <c r="D10" s="247">
        <f t="shared" si="3"/>
        <v>0.27451794411225755</v>
      </c>
      <c r="E10" s="215">
        <f t="shared" si="0"/>
        <v>0.2136500774165008</v>
      </c>
      <c r="F10" s="52">
        <f t="shared" si="4"/>
        <v>-0.33723435497284188</v>
      </c>
      <c r="H10" s="19">
        <v>1325.769</v>
      </c>
      <c r="I10" s="140">
        <v>812.54999999999984</v>
      </c>
      <c r="J10" s="247">
        <f t="shared" si="5"/>
        <v>0.14771328735374001</v>
      </c>
      <c r="K10" s="215">
        <f t="shared" si="6"/>
        <v>0.10398970840392464</v>
      </c>
      <c r="L10" s="52">
        <f t="shared" si="7"/>
        <v>-0.38711042421417319</v>
      </c>
      <c r="N10" s="27">
        <f t="shared" si="1"/>
        <v>3.6387337415499976</v>
      </c>
      <c r="O10" s="152">
        <f t="shared" si="2"/>
        <v>3.3649028068809574</v>
      </c>
      <c r="P10" s="52">
        <f t="shared" si="8"/>
        <v>-7.5254457764308946E-2</v>
      </c>
    </row>
    <row r="11" spans="1:16" ht="20.100000000000001" customHeight="1" x14ac:dyDescent="0.25">
      <c r="A11" s="8" t="s">
        <v>174</v>
      </c>
      <c r="B11" s="19">
        <v>789.48000000000013</v>
      </c>
      <c r="C11" s="140">
        <v>733.5200000000001</v>
      </c>
      <c r="D11" s="247">
        <f t="shared" si="3"/>
        <v>5.9483195100781164E-2</v>
      </c>
      <c r="E11" s="215">
        <f t="shared" si="0"/>
        <v>6.4898916168989171E-2</v>
      </c>
      <c r="F11" s="52">
        <f t="shared" si="4"/>
        <v>-7.0882099609869825E-2</v>
      </c>
      <c r="H11" s="19">
        <v>541.97699999999998</v>
      </c>
      <c r="I11" s="140">
        <v>558.32100000000003</v>
      </c>
      <c r="J11" s="247">
        <f t="shared" si="5"/>
        <v>6.0385485209050703E-2</v>
      </c>
      <c r="K11" s="215">
        <f t="shared" si="6"/>
        <v>7.1453618836733276E-2</v>
      </c>
      <c r="L11" s="52">
        <f t="shared" si="7"/>
        <v>3.0156261243558403E-2</v>
      </c>
      <c r="N11" s="27">
        <f t="shared" si="1"/>
        <v>6.8649870801033579</v>
      </c>
      <c r="O11" s="152">
        <f t="shared" si="2"/>
        <v>7.6115307012760383</v>
      </c>
      <c r="P11" s="52">
        <f t="shared" si="8"/>
        <v>0.10874654423405565</v>
      </c>
    </row>
    <row r="12" spans="1:16" ht="20.100000000000001" customHeight="1" x14ac:dyDescent="0.25">
      <c r="A12" s="8" t="s">
        <v>178</v>
      </c>
      <c r="B12" s="19">
        <v>453.58</v>
      </c>
      <c r="C12" s="140">
        <v>638.68999999999994</v>
      </c>
      <c r="D12" s="247">
        <f t="shared" si="3"/>
        <v>3.4174884270421431E-2</v>
      </c>
      <c r="E12" s="215">
        <f t="shared" si="0"/>
        <v>5.6508737005087364E-2</v>
      </c>
      <c r="F12" s="52">
        <f t="shared" si="4"/>
        <v>0.40810882314035002</v>
      </c>
      <c r="H12" s="19">
        <v>214.43</v>
      </c>
      <c r="I12" s="140">
        <v>410.6</v>
      </c>
      <c r="J12" s="247">
        <f t="shared" si="5"/>
        <v>2.3891160682790492E-2</v>
      </c>
      <c r="K12" s="215">
        <f t="shared" si="6"/>
        <v>5.2548365356779848E-2</v>
      </c>
      <c r="L12" s="52">
        <f t="shared" si="7"/>
        <v>0.91484400503660868</v>
      </c>
      <c r="N12" s="27">
        <f t="shared" si="1"/>
        <v>4.7275012125755103</v>
      </c>
      <c r="O12" s="152">
        <f t="shared" si="2"/>
        <v>6.428783917080275</v>
      </c>
      <c r="P12" s="52">
        <f t="shared" si="8"/>
        <v>0.35986933223395567</v>
      </c>
    </row>
    <row r="13" spans="1:16" ht="20.100000000000001" customHeight="1" x14ac:dyDescent="0.25">
      <c r="A13" s="8" t="s">
        <v>171</v>
      </c>
      <c r="B13" s="19">
        <v>1177.1399999999999</v>
      </c>
      <c r="C13" s="140">
        <v>758.55000000000007</v>
      </c>
      <c r="D13" s="247">
        <f t="shared" si="3"/>
        <v>8.8691351625036122E-2</v>
      </c>
      <c r="E13" s="215">
        <f t="shared" si="0"/>
        <v>6.7113470471134709E-2</v>
      </c>
      <c r="F13" s="52">
        <f t="shared" si="4"/>
        <v>-0.35559916407564085</v>
      </c>
      <c r="H13" s="19">
        <v>591.72499999999991</v>
      </c>
      <c r="I13" s="140">
        <v>401.15999999999997</v>
      </c>
      <c r="J13" s="247">
        <f t="shared" si="5"/>
        <v>6.5928261227553062E-2</v>
      </c>
      <c r="K13" s="215">
        <f t="shared" si="6"/>
        <v>5.13402392755134E-2</v>
      </c>
      <c r="L13" s="52">
        <f t="shared" si="7"/>
        <v>-0.32204993873843418</v>
      </c>
      <c r="N13" s="27">
        <f t="shared" si="1"/>
        <v>5.0268022495200224</v>
      </c>
      <c r="O13" s="152">
        <f t="shared" si="2"/>
        <v>5.2885109748862957</v>
      </c>
      <c r="P13" s="52">
        <f t="shared" si="8"/>
        <v>5.2062665761570835E-2</v>
      </c>
    </row>
    <row r="14" spans="1:16" ht="20.100000000000001" customHeight="1" x14ac:dyDescent="0.25">
      <c r="A14" s="8" t="s">
        <v>180</v>
      </c>
      <c r="B14" s="19">
        <v>126.9</v>
      </c>
      <c r="C14" s="140">
        <v>106.02000000000001</v>
      </c>
      <c r="D14" s="247">
        <f t="shared" si="3"/>
        <v>9.561252290481239E-3</v>
      </c>
      <c r="E14" s="215">
        <f t="shared" si="0"/>
        <v>9.3802256138022563E-3</v>
      </c>
      <c r="F14" s="52">
        <f t="shared" si="4"/>
        <v>-0.16453900709219854</v>
      </c>
      <c r="H14" s="19">
        <v>311.84800000000001</v>
      </c>
      <c r="I14" s="140">
        <v>260.56099999999998</v>
      </c>
      <c r="J14" s="247">
        <f t="shared" si="5"/>
        <v>3.4745188064202071E-2</v>
      </c>
      <c r="K14" s="215">
        <f t="shared" si="6"/>
        <v>3.3346455493735785E-2</v>
      </c>
      <c r="L14" s="52">
        <f t="shared" si="7"/>
        <v>-0.16446153254149468</v>
      </c>
      <c r="N14" s="27">
        <f t="shared" si="1"/>
        <v>24.574310480693459</v>
      </c>
      <c r="O14" s="152">
        <f t="shared" si="2"/>
        <v>24.576589322769284</v>
      </c>
      <c r="P14" s="52">
        <f t="shared" si="8"/>
        <v>9.273269651309139E-5</v>
      </c>
    </row>
    <row r="15" spans="1:16" ht="20.100000000000001" customHeight="1" x14ac:dyDescent="0.25">
      <c r="A15" s="8" t="s">
        <v>170</v>
      </c>
      <c r="B15" s="19">
        <v>276.62</v>
      </c>
      <c r="C15" s="140">
        <v>285.49</v>
      </c>
      <c r="D15" s="247">
        <f t="shared" si="3"/>
        <v>2.0841872408139638E-2</v>
      </c>
      <c r="E15" s="215">
        <f t="shared" si="0"/>
        <v>2.5259013492590136E-2</v>
      </c>
      <c r="F15" s="52">
        <f t="shared" si="4"/>
        <v>3.2065649627648053E-2</v>
      </c>
      <c r="H15" s="19">
        <v>219.62</v>
      </c>
      <c r="I15" s="140">
        <v>250.45499999999998</v>
      </c>
      <c r="J15" s="247">
        <f t="shared" si="5"/>
        <v>2.4469415236461543E-2</v>
      </c>
      <c r="K15" s="215">
        <f t="shared" si="6"/>
        <v>3.2053095093600333E-2</v>
      </c>
      <c r="L15" s="52">
        <f t="shared" si="7"/>
        <v>0.14040160276841809</v>
      </c>
      <c r="N15" s="27">
        <f t="shared" si="1"/>
        <v>7.9394114669944322</v>
      </c>
      <c r="O15" s="152">
        <f t="shared" si="2"/>
        <v>8.7728116571508625</v>
      </c>
      <c r="P15" s="52">
        <f t="shared" si="8"/>
        <v>0.10497002121895627</v>
      </c>
    </row>
    <row r="16" spans="1:16" ht="20.100000000000001" customHeight="1" x14ac:dyDescent="0.25">
      <c r="A16" s="8" t="s">
        <v>177</v>
      </c>
      <c r="B16" s="19">
        <v>296.44000000000005</v>
      </c>
      <c r="C16" s="140">
        <v>511.94000000000005</v>
      </c>
      <c r="D16" s="247">
        <f t="shared" si="3"/>
        <v>2.2335205902208503E-2</v>
      </c>
      <c r="E16" s="215">
        <f t="shared" si="0"/>
        <v>4.5294403892944042E-2</v>
      </c>
      <c r="F16" s="52">
        <f t="shared" si="4"/>
        <v>0.72695992443664814</v>
      </c>
      <c r="H16" s="19">
        <v>151.16</v>
      </c>
      <c r="I16" s="140">
        <v>229.214</v>
      </c>
      <c r="J16" s="247">
        <f t="shared" si="5"/>
        <v>1.6841803146997205E-2</v>
      </c>
      <c r="K16" s="215">
        <f t="shared" si="6"/>
        <v>2.9334683431293074E-2</v>
      </c>
      <c r="L16" s="52">
        <f t="shared" si="7"/>
        <v>0.51636676369409895</v>
      </c>
      <c r="N16" s="27">
        <f t="shared" si="1"/>
        <v>5.0991768992038855</v>
      </c>
      <c r="O16" s="152">
        <f t="shared" si="2"/>
        <v>4.4773606281986167</v>
      </c>
      <c r="P16" s="52">
        <f t="shared" si="8"/>
        <v>-0.12194443991585202</v>
      </c>
    </row>
    <row r="17" spans="1:16" ht="20.100000000000001" customHeight="1" x14ac:dyDescent="0.25">
      <c r="A17" s="8" t="s">
        <v>172</v>
      </c>
      <c r="B17" s="19">
        <v>440.17999999999995</v>
      </c>
      <c r="C17" s="140">
        <v>352.6099999999999</v>
      </c>
      <c r="D17" s="247">
        <f t="shared" si="3"/>
        <v>3.3165264249204345E-2</v>
      </c>
      <c r="E17" s="215">
        <f t="shared" si="0"/>
        <v>3.1197522671975217E-2</v>
      </c>
      <c r="F17" s="52">
        <f t="shared" si="4"/>
        <v>-0.19894134217819998</v>
      </c>
      <c r="H17" s="19">
        <v>281.27700000000004</v>
      </c>
      <c r="I17" s="140">
        <v>226.21</v>
      </c>
      <c r="J17" s="247">
        <f t="shared" si="5"/>
        <v>3.1339057050661111E-2</v>
      </c>
      <c r="K17" s="215">
        <f t="shared" si="6"/>
        <v>2.8950233140178201E-2</v>
      </c>
      <c r="L17" s="52">
        <f t="shared" si="7"/>
        <v>-0.19577498337937346</v>
      </c>
      <c r="N17" s="27">
        <f t="shared" si="1"/>
        <v>6.3900449815984386</v>
      </c>
      <c r="O17" s="152">
        <f t="shared" si="2"/>
        <v>6.4153030260060708</v>
      </c>
      <c r="P17" s="52">
        <f t="shared" si="8"/>
        <v>3.9527177790404325E-3</v>
      </c>
    </row>
    <row r="18" spans="1:16" ht="20.100000000000001" customHeight="1" x14ac:dyDescent="0.25">
      <c r="A18" s="8" t="s">
        <v>189</v>
      </c>
      <c r="B18" s="19">
        <v>203.89000000000004</v>
      </c>
      <c r="C18" s="140">
        <v>164.92</v>
      </c>
      <c r="D18" s="247">
        <f t="shared" si="3"/>
        <v>1.5362046725817338E-2</v>
      </c>
      <c r="E18" s="215">
        <f t="shared" si="0"/>
        <v>1.4591462065914619E-2</v>
      </c>
      <c r="F18" s="52">
        <f t="shared" si="4"/>
        <v>-0.19113247339251579</v>
      </c>
      <c r="H18" s="19">
        <v>172.34400000000002</v>
      </c>
      <c r="I18" s="140">
        <v>166.39599999999999</v>
      </c>
      <c r="J18" s="247">
        <f t="shared" si="5"/>
        <v>1.9202062196123887E-2</v>
      </c>
      <c r="K18" s="215">
        <f t="shared" si="6"/>
        <v>2.1295269853645247E-2</v>
      </c>
      <c r="L18" s="52">
        <f t="shared" si="7"/>
        <v>-3.4512370607622168E-2</v>
      </c>
      <c r="N18" s="27">
        <f t="shared" ref="N18" si="9">(H18/B18)*10</f>
        <v>8.4527931727892476</v>
      </c>
      <c r="O18" s="152">
        <f t="shared" ref="O18" si="10">(I18/C18)*10</f>
        <v>10.089497938394373</v>
      </c>
      <c r="P18" s="52">
        <f t="shared" ref="P18" si="11">(O18-N18)/N18</f>
        <v>0.19362886706774193</v>
      </c>
    </row>
    <row r="19" spans="1:16" ht="20.100000000000001" customHeight="1" x14ac:dyDescent="0.25">
      <c r="A19" s="8" t="s">
        <v>188</v>
      </c>
      <c r="B19" s="19">
        <v>26.310000000000002</v>
      </c>
      <c r="C19" s="140">
        <v>98.88</v>
      </c>
      <c r="D19" s="247">
        <f t="shared" si="3"/>
        <v>1.982321101359822E-3</v>
      </c>
      <c r="E19" s="215">
        <f t="shared" si="0"/>
        <v>8.7485069674850691E-3</v>
      </c>
      <c r="F19" s="52">
        <f t="shared" si="4"/>
        <v>2.7582668187001134</v>
      </c>
      <c r="H19" s="19">
        <v>58.643000000000001</v>
      </c>
      <c r="I19" s="140">
        <v>146.18799999999999</v>
      </c>
      <c r="J19" s="247">
        <f t="shared" si="5"/>
        <v>6.5338307882333762E-3</v>
      </c>
      <c r="K19" s="215">
        <f t="shared" si="6"/>
        <v>1.8709060971205387E-2</v>
      </c>
      <c r="L19" s="52">
        <f t="shared" si="7"/>
        <v>1.4928465460498266</v>
      </c>
      <c r="N19" s="27">
        <f t="shared" ref="N19:N26" si="12">(H19/B19)*10</f>
        <v>22.289243633599391</v>
      </c>
      <c r="O19" s="152">
        <f t="shared" ref="O19:O26" si="13">(I19/C19)*10</f>
        <v>14.784385113268607</v>
      </c>
      <c r="P19" s="52">
        <f t="shared" ref="P19:P26" si="14">(O19-N19)/N19</f>
        <v>-0.33670314900312553</v>
      </c>
    </row>
    <row r="20" spans="1:16" ht="20.100000000000001" customHeight="1" x14ac:dyDescent="0.25">
      <c r="A20" s="8" t="s">
        <v>175</v>
      </c>
      <c r="B20" s="19">
        <v>81.55</v>
      </c>
      <c r="C20" s="140">
        <v>100.25</v>
      </c>
      <c r="D20" s="247">
        <f t="shared" si="3"/>
        <v>6.1443666216607169E-3</v>
      </c>
      <c r="E20" s="215">
        <f t="shared" si="0"/>
        <v>8.8697190886971901E-3</v>
      </c>
      <c r="F20" s="52">
        <f t="shared" si="4"/>
        <v>0.22930717351318214</v>
      </c>
      <c r="H20" s="19">
        <v>103.253</v>
      </c>
      <c r="I20" s="140">
        <v>122.212</v>
      </c>
      <c r="J20" s="247">
        <f t="shared" si="5"/>
        <v>1.1504145940307638E-2</v>
      </c>
      <c r="K20" s="215">
        <f t="shared" si="6"/>
        <v>1.564062549192104E-2</v>
      </c>
      <c r="L20" s="52">
        <f t="shared" si="7"/>
        <v>0.18361694091212849</v>
      </c>
      <c r="N20" s="27">
        <f t="shared" si="12"/>
        <v>12.661312078479462</v>
      </c>
      <c r="O20" s="152">
        <f t="shared" si="13"/>
        <v>12.19072319201995</v>
      </c>
      <c r="P20" s="52">
        <f t="shared" si="14"/>
        <v>-3.716746602110655E-2</v>
      </c>
    </row>
    <row r="21" spans="1:16" ht="20.100000000000001" customHeight="1" x14ac:dyDescent="0.25">
      <c r="A21" s="8" t="s">
        <v>176</v>
      </c>
      <c r="B21" s="19">
        <v>390.09000000000003</v>
      </c>
      <c r="C21" s="140">
        <v>187.11</v>
      </c>
      <c r="D21" s="247">
        <f t="shared" si="3"/>
        <v>2.9391244334072707E-2</v>
      </c>
      <c r="E21" s="215">
        <f t="shared" si="0"/>
        <v>1.6554744525547446E-2</v>
      </c>
      <c r="F21" s="52">
        <f t="shared" si="4"/>
        <v>-0.5203414596631547</v>
      </c>
      <c r="H21" s="19">
        <v>300.99299999999994</v>
      </c>
      <c r="I21" s="140">
        <v>113.44399999999999</v>
      </c>
      <c r="J21" s="247">
        <f t="shared" si="5"/>
        <v>3.3535755852236893E-2</v>
      </c>
      <c r="K21" s="215">
        <f t="shared" si="6"/>
        <v>1.4518501606270171E-2</v>
      </c>
      <c r="L21" s="52">
        <f t="shared" si="7"/>
        <v>-0.62310086945543575</v>
      </c>
      <c r="N21" s="27">
        <f t="shared" si="12"/>
        <v>7.7159886180112256</v>
      </c>
      <c r="O21" s="152">
        <f t="shared" si="13"/>
        <v>6.0629576185131731</v>
      </c>
      <c r="P21" s="52">
        <f t="shared" si="14"/>
        <v>-0.21423450465432603</v>
      </c>
    </row>
    <row r="22" spans="1:16" ht="20.100000000000001" customHeight="1" x14ac:dyDescent="0.25">
      <c r="A22" s="8" t="s">
        <v>179</v>
      </c>
      <c r="B22" s="19">
        <v>206.95</v>
      </c>
      <c r="C22" s="140">
        <v>153.01999999999998</v>
      </c>
      <c r="D22" s="247">
        <f t="shared" si="3"/>
        <v>1.5592601745587803E-2</v>
      </c>
      <c r="E22" s="215">
        <f t="shared" si="0"/>
        <v>1.3538597655385974E-2</v>
      </c>
      <c r="F22" s="52">
        <f t="shared" si="4"/>
        <v>-0.26059434646049773</v>
      </c>
      <c r="H22" s="19">
        <v>152.52099999999999</v>
      </c>
      <c r="I22" s="140">
        <v>109.99199999999999</v>
      </c>
      <c r="J22" s="247">
        <f t="shared" si="5"/>
        <v>1.6993441768875104E-2</v>
      </c>
      <c r="K22" s="215">
        <f t="shared" si="6"/>
        <v>1.4076716518078248E-2</v>
      </c>
      <c r="L22" s="52">
        <f t="shared" ref="L22" si="15">(I22-H22)/H22</f>
        <v>-0.27884029084519507</v>
      </c>
      <c r="N22" s="27">
        <f t="shared" ref="N22" si="16">(H22/B22)*10</f>
        <v>7.3699444310219855</v>
      </c>
      <c r="O22" s="152">
        <f t="shared" ref="O22" si="17">(I22/C22)*10</f>
        <v>7.1880799895438505</v>
      </c>
      <c r="P22" s="52">
        <f t="shared" ref="P22" si="18">(O22-N22)/N22</f>
        <v>-2.4676501048314679E-2</v>
      </c>
    </row>
    <row r="23" spans="1:16" ht="20.100000000000001" customHeight="1" x14ac:dyDescent="0.25">
      <c r="A23" s="8" t="s">
        <v>181</v>
      </c>
      <c r="B23" s="19">
        <v>75.34</v>
      </c>
      <c r="C23" s="140">
        <v>128.26</v>
      </c>
      <c r="D23" s="247">
        <f t="shared" si="3"/>
        <v>5.6764755521265288E-3</v>
      </c>
      <c r="E23" s="215">
        <f t="shared" si="0"/>
        <v>1.1347931873479319E-2</v>
      </c>
      <c r="F23" s="52">
        <f t="shared" si="4"/>
        <v>0.70241571542341363</v>
      </c>
      <c r="H23" s="19">
        <v>70.914999999999992</v>
      </c>
      <c r="I23" s="140">
        <v>101.887</v>
      </c>
      <c r="J23" s="247">
        <f t="shared" si="5"/>
        <v>7.9011409775688463E-3</v>
      </c>
      <c r="K23" s="215">
        <f t="shared" si="6"/>
        <v>1.3039443012923108E-2</v>
      </c>
      <c r="L23" s="52">
        <f t="shared" si="7"/>
        <v>0.43674821969964056</v>
      </c>
      <c r="N23" s="27">
        <f t="shared" si="12"/>
        <v>9.4126625962304207</v>
      </c>
      <c r="O23" s="152">
        <f t="shared" si="13"/>
        <v>7.9437860595665066</v>
      </c>
      <c r="P23" s="52">
        <f t="shared" si="14"/>
        <v>-0.15605324440845986</v>
      </c>
    </row>
    <row r="24" spans="1:16" ht="20.100000000000001" customHeight="1" x14ac:dyDescent="0.25">
      <c r="A24" s="8" t="s">
        <v>187</v>
      </c>
      <c r="B24" s="19">
        <v>465.09000000000003</v>
      </c>
      <c r="C24" s="140">
        <v>213.56</v>
      </c>
      <c r="D24" s="247">
        <f t="shared" si="3"/>
        <v>3.5042102661780296E-2</v>
      </c>
      <c r="E24" s="215">
        <f t="shared" si="0"/>
        <v>1.8894934748949349E-2</v>
      </c>
      <c r="F24" s="52">
        <f t="shared" si="4"/>
        <v>-0.54082005633318286</v>
      </c>
      <c r="H24" s="19">
        <v>184.72499999999999</v>
      </c>
      <c r="I24" s="140">
        <v>94.950999999999993</v>
      </c>
      <c r="J24" s="247">
        <f t="shared" si="5"/>
        <v>2.058151684525707E-2</v>
      </c>
      <c r="K24" s="215">
        <f t="shared" si="6"/>
        <v>1.2151777493890898E-2</v>
      </c>
      <c r="L24" s="52">
        <f t="shared" si="7"/>
        <v>-0.48598727838679118</v>
      </c>
      <c r="N24" s="27">
        <f t="shared" si="12"/>
        <v>3.971811907372766</v>
      </c>
      <c r="O24" s="152">
        <f t="shared" si="13"/>
        <v>4.446104139351938</v>
      </c>
      <c r="P24" s="52">
        <f t="shared" si="14"/>
        <v>0.11941457527199521</v>
      </c>
    </row>
    <row r="25" spans="1:16" ht="20.100000000000001" customHeight="1" x14ac:dyDescent="0.25">
      <c r="A25" s="8" t="s">
        <v>173</v>
      </c>
      <c r="B25" s="19">
        <v>111</v>
      </c>
      <c r="C25" s="140">
        <v>76.97</v>
      </c>
      <c r="D25" s="247">
        <f t="shared" si="3"/>
        <v>8.3632703250072302E-3</v>
      </c>
      <c r="E25" s="215">
        <f t="shared" si="0"/>
        <v>6.8099977880999776E-3</v>
      </c>
      <c r="F25" s="52">
        <f t="shared" si="4"/>
        <v>-0.30657657657657661</v>
      </c>
      <c r="H25" s="19">
        <v>70.165999999999997</v>
      </c>
      <c r="I25" s="140">
        <v>73.963000000000022</v>
      </c>
      <c r="J25" s="247">
        <f t="shared" si="5"/>
        <v>7.8176895978579377E-3</v>
      </c>
      <c r="K25" s="215">
        <f t="shared" si="6"/>
        <v>9.4657446343972447E-3</v>
      </c>
      <c r="L25" s="52">
        <f t="shared" si="7"/>
        <v>5.4114528404070709E-2</v>
      </c>
      <c r="N25" s="27">
        <f t="shared" si="12"/>
        <v>6.3212612612612604</v>
      </c>
      <c r="O25" s="152">
        <f t="shared" si="13"/>
        <v>9.6093283097310671</v>
      </c>
      <c r="P25" s="52">
        <f t="shared" si="14"/>
        <v>0.52015996690726074</v>
      </c>
    </row>
    <row r="26" spans="1:16" ht="20.100000000000001" customHeight="1" x14ac:dyDescent="0.25">
      <c r="A26" s="8" t="s">
        <v>184</v>
      </c>
      <c r="B26" s="19">
        <v>67.55</v>
      </c>
      <c r="C26" s="140">
        <v>74.290000000000006</v>
      </c>
      <c r="D26" s="247">
        <f t="shared" si="3"/>
        <v>5.0895397338219673E-3</v>
      </c>
      <c r="E26" s="215">
        <f t="shared" si="0"/>
        <v>6.5728821057288219E-3</v>
      </c>
      <c r="F26" s="52">
        <f t="shared" si="4"/>
        <v>9.9777942264989039E-2</v>
      </c>
      <c r="H26" s="19">
        <v>70.577999999999989</v>
      </c>
      <c r="I26" s="140">
        <v>70.260999999999996</v>
      </c>
      <c r="J26" s="247">
        <f t="shared" si="5"/>
        <v>7.8635934275520548E-3</v>
      </c>
      <c r="K26" s="215">
        <f t="shared" si="6"/>
        <v>8.9919646817649985E-3</v>
      </c>
      <c r="L26" s="52">
        <f t="shared" si="7"/>
        <v>-4.4914845986000328E-3</v>
      </c>
      <c r="N26" s="27">
        <f t="shared" si="12"/>
        <v>10.448260547742411</v>
      </c>
      <c r="O26" s="152">
        <f t="shared" si="13"/>
        <v>9.4576659038901596</v>
      </c>
      <c r="P26" s="52">
        <f t="shared" si="14"/>
        <v>-9.4809527320439207E-2</v>
      </c>
    </row>
    <row r="27" spans="1:16" ht="20.100000000000001" customHeight="1" x14ac:dyDescent="0.25">
      <c r="A27" s="8" t="s">
        <v>195</v>
      </c>
      <c r="B27" s="19">
        <v>107.61000000000001</v>
      </c>
      <c r="C27" s="140">
        <v>80.52</v>
      </c>
      <c r="D27" s="247">
        <f t="shared" si="3"/>
        <v>8.1078515285948477E-3</v>
      </c>
      <c r="E27" s="215">
        <f t="shared" si="0"/>
        <v>7.1240875912408751E-3</v>
      </c>
      <c r="F27" s="52">
        <f t="shared" si="4"/>
        <v>-0.25174240312238655</v>
      </c>
      <c r="H27" s="19">
        <v>67.78</v>
      </c>
      <c r="I27" s="140">
        <v>67.10499999999999</v>
      </c>
      <c r="J27" s="247">
        <f t="shared" si="5"/>
        <v>7.5518484870565668E-3</v>
      </c>
      <c r="K27" s="215">
        <f t="shared" si="6"/>
        <v>8.5880615130704118E-3</v>
      </c>
      <c r="L27" s="52">
        <f t="shared" si="7"/>
        <v>-9.958689879020528E-3</v>
      </c>
      <c r="N27" s="27">
        <f t="shared" ref="N27:N29" si="19">(H27/B27)*10</f>
        <v>6.2986711272186593</v>
      </c>
      <c r="O27" s="152">
        <f t="shared" ref="O27:O29" si="20">(I27/C27)*10</f>
        <v>8.3339542970690506</v>
      </c>
      <c r="P27" s="52">
        <f t="shared" ref="P27:P29" si="21">(O27-N27)/N27</f>
        <v>0.32312897891354475</v>
      </c>
    </row>
    <row r="28" spans="1:16" ht="20.100000000000001" customHeight="1" x14ac:dyDescent="0.25">
      <c r="A28" s="8" t="s">
        <v>182</v>
      </c>
      <c r="B28" s="19">
        <v>35.03</v>
      </c>
      <c r="C28" s="140">
        <v>148.46</v>
      </c>
      <c r="D28" s="247">
        <f t="shared" si="3"/>
        <v>2.6393275629279572E-3</v>
      </c>
      <c r="E28" s="215">
        <f t="shared" si="0"/>
        <v>1.3135147091351471E-2</v>
      </c>
      <c r="F28" s="52">
        <f t="shared" si="4"/>
        <v>3.2380816443048817</v>
      </c>
      <c r="H28" s="19">
        <v>22.605</v>
      </c>
      <c r="I28" s="140">
        <v>66.981999999999999</v>
      </c>
      <c r="J28" s="247">
        <f t="shared" si="5"/>
        <v>2.5185826947464397E-3</v>
      </c>
      <c r="K28" s="215">
        <f t="shared" si="6"/>
        <v>8.5723200397657753E-3</v>
      </c>
      <c r="L28" s="52">
        <f t="shared" si="7"/>
        <v>1.9631497456314972</v>
      </c>
      <c r="N28" s="27">
        <f t="shared" si="19"/>
        <v>6.4530402512132454</v>
      </c>
      <c r="O28" s="152">
        <f t="shared" si="20"/>
        <v>4.5117876869190345</v>
      </c>
      <c r="P28" s="52">
        <f t="shared" si="21"/>
        <v>-0.30082759268845927</v>
      </c>
    </row>
    <row r="29" spans="1:16" ht="20.100000000000001" customHeight="1" x14ac:dyDescent="0.25">
      <c r="A29" s="8" t="s">
        <v>212</v>
      </c>
      <c r="B29" s="19">
        <v>27.2</v>
      </c>
      <c r="C29" s="140">
        <v>58.860000000000007</v>
      </c>
      <c r="D29" s="247">
        <f t="shared" si="3"/>
        <v>2.0493779535152852E-3</v>
      </c>
      <c r="E29" s="215">
        <f t="shared" si="0"/>
        <v>5.2076974120769748E-3</v>
      </c>
      <c r="F29" s="52">
        <f t="shared" si="4"/>
        <v>1.1639705882352944</v>
      </c>
      <c r="H29" s="19">
        <v>32.262</v>
      </c>
      <c r="I29" s="140">
        <v>60.667000000000002</v>
      </c>
      <c r="J29" s="247">
        <f t="shared" si="5"/>
        <v>3.5945372659990996E-3</v>
      </c>
      <c r="K29" s="215">
        <f t="shared" si="6"/>
        <v>7.7641297640033196E-3</v>
      </c>
      <c r="L29" s="52">
        <f t="shared" si="7"/>
        <v>0.8804475853945819</v>
      </c>
      <c r="N29" s="27">
        <f t="shared" si="19"/>
        <v>11.861029411764704</v>
      </c>
      <c r="O29" s="152">
        <f t="shared" si="20"/>
        <v>10.306999660210669</v>
      </c>
      <c r="P29" s="52">
        <f t="shared" si="21"/>
        <v>-0.13101980423491957</v>
      </c>
    </row>
    <row r="30" spans="1:16" ht="20.100000000000001" customHeight="1" x14ac:dyDescent="0.25">
      <c r="A30" s="8" t="s">
        <v>183</v>
      </c>
      <c r="B30" s="19">
        <v>56.569999999999993</v>
      </c>
      <c r="C30" s="140">
        <v>71.069999999999993</v>
      </c>
      <c r="D30" s="247">
        <f t="shared" si="3"/>
        <v>4.2622540746455762E-3</v>
      </c>
      <c r="E30" s="215">
        <f t="shared" si="0"/>
        <v>6.2879893828798935E-3</v>
      </c>
      <c r="F30" s="52">
        <f t="shared" si="4"/>
        <v>0.25631960403040482</v>
      </c>
      <c r="H30" s="19">
        <v>46.035999999999994</v>
      </c>
      <c r="I30" s="140">
        <v>56.45</v>
      </c>
      <c r="J30" s="247">
        <f t="shared" si="5"/>
        <v>5.1291958830058434E-3</v>
      </c>
      <c r="K30" s="215">
        <f t="shared" si="6"/>
        <v>7.2244403906240196E-3</v>
      </c>
      <c r="L30" s="52">
        <f t="shared" si="7"/>
        <v>0.22621426709531692</v>
      </c>
      <c r="N30" s="27">
        <f t="shared" ref="N30" si="22">(H30/B30)*10</f>
        <v>8.1378822697542859</v>
      </c>
      <c r="O30" s="152">
        <f t="shared" ref="O30" si="23">(I30/C30)*10</f>
        <v>7.9428732235823851</v>
      </c>
      <c r="P30" s="52">
        <f t="shared" ref="P30" si="24">(O30-N30)/N30</f>
        <v>-2.3963119606274275E-2</v>
      </c>
    </row>
    <row r="31" spans="1:16" ht="20.100000000000001" customHeight="1" x14ac:dyDescent="0.25">
      <c r="A31" s="8" t="s">
        <v>201</v>
      </c>
      <c r="B31" s="19">
        <v>17.41</v>
      </c>
      <c r="C31" s="140">
        <v>52.379999999999995</v>
      </c>
      <c r="D31" s="247">
        <f t="shared" si="3"/>
        <v>1.311752579805188E-3</v>
      </c>
      <c r="E31" s="215">
        <f t="shared" si="0"/>
        <v>4.6343729263437286E-3</v>
      </c>
      <c r="F31" s="52">
        <f t="shared" si="4"/>
        <v>2.0086157380815624</v>
      </c>
      <c r="H31" s="19">
        <v>30.125999999999998</v>
      </c>
      <c r="I31" s="140">
        <v>55.097000000000001</v>
      </c>
      <c r="J31" s="247">
        <f t="shared" si="5"/>
        <v>3.3565504207888185E-3</v>
      </c>
      <c r="K31" s="215">
        <f t="shared" si="6"/>
        <v>7.0512841842730132E-3</v>
      </c>
      <c r="L31" s="52">
        <f t="shared" si="7"/>
        <v>0.82888534820420923</v>
      </c>
      <c r="N31" s="27">
        <f t="shared" ref="N31" si="25">(H31/B31)*10</f>
        <v>17.303848363009763</v>
      </c>
      <c r="O31" s="152">
        <f t="shared" ref="O31" si="26">(I31/C31)*10</f>
        <v>10.518709431080566</v>
      </c>
      <c r="P31" s="52">
        <f t="shared" ref="P31" si="27">(O31-N31)/N31</f>
        <v>-0.39211733653617248</v>
      </c>
    </row>
    <row r="32" spans="1:16" ht="20.100000000000001" customHeight="1" thickBot="1" x14ac:dyDescent="0.3">
      <c r="A32" s="8" t="s">
        <v>17</v>
      </c>
      <c r="B32" s="19">
        <f>B33-SUM(B7:B31)</f>
        <v>468.42000000000371</v>
      </c>
      <c r="C32" s="140">
        <f>C33-SUM(C7:C31)</f>
        <v>357.09999999999854</v>
      </c>
      <c r="D32" s="247">
        <f t="shared" si="3"/>
        <v>3.5293000771530789E-2</v>
      </c>
      <c r="E32" s="215">
        <f t="shared" si="0"/>
        <v>3.1594779915947668E-2</v>
      </c>
      <c r="F32" s="52">
        <f t="shared" si="4"/>
        <v>-0.2376499722471378</v>
      </c>
      <c r="H32" s="19">
        <f>H33-SUM(H7:H31)</f>
        <v>431.20000000000255</v>
      </c>
      <c r="I32" s="140">
        <f>I33-SUM(I7:I31)</f>
        <v>305.34000000000015</v>
      </c>
      <c r="J32" s="247">
        <f t="shared" si="5"/>
        <v>4.8043037291513879E-2</v>
      </c>
      <c r="K32" s="215">
        <f t="shared" si="6"/>
        <v>3.9077247632827973E-2</v>
      </c>
      <c r="L32" s="52">
        <f t="shared" si="7"/>
        <v>-0.29188311688312074</v>
      </c>
      <c r="N32" s="27">
        <f t="shared" si="1"/>
        <v>9.2054139447504184</v>
      </c>
      <c r="O32" s="152">
        <f t="shared" si="2"/>
        <v>8.550546065527902</v>
      </c>
      <c r="P32" s="52">
        <f t="shared" si="8"/>
        <v>-7.1139427640401626E-2</v>
      </c>
    </row>
    <row r="33" spans="1:16" ht="26.25" customHeight="1" thickBot="1" x14ac:dyDescent="0.3">
      <c r="A33" s="12" t="s">
        <v>18</v>
      </c>
      <c r="B33" s="17">
        <v>13272.320000000005</v>
      </c>
      <c r="C33" s="145">
        <v>11302.5</v>
      </c>
      <c r="D33" s="243">
        <f>SUM(D7:D32)</f>
        <v>0.99999999999999989</v>
      </c>
      <c r="E33" s="244">
        <f>SUM(E7:E32)</f>
        <v>0.99999999999999978</v>
      </c>
      <c r="F33" s="57">
        <f>(C33-B33)/B33</f>
        <v>-0.14841565001446652</v>
      </c>
      <c r="G33" s="1"/>
      <c r="H33" s="17">
        <v>8975.2860000000019</v>
      </c>
      <c r="I33" s="145">
        <v>7813.7540000000008</v>
      </c>
      <c r="J33" s="243">
        <f>SUM(J7:J32)</f>
        <v>1</v>
      </c>
      <c r="K33" s="244">
        <f>SUM(K7:K32)</f>
        <v>1.0000000000000002</v>
      </c>
      <c r="L33" s="57">
        <f t="shared" si="7"/>
        <v>-0.12941448328220415</v>
      </c>
      <c r="N33" s="29">
        <f t="shared" si="1"/>
        <v>6.7624092848876449</v>
      </c>
      <c r="O33" s="146">
        <f>(I33/C33)*10</f>
        <v>6.9132970581729714</v>
      </c>
      <c r="P33" s="57">
        <f t="shared" si="8"/>
        <v>2.2312724197650124E-2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jan-jul</v>
      </c>
      <c r="C37" s="370"/>
      <c r="D37" s="368" t="str">
        <f>B5</f>
        <v>jan-jul</v>
      </c>
      <c r="E37" s="370"/>
      <c r="F37" s="131" t="str">
        <f>F5</f>
        <v>2025/2024</v>
      </c>
      <c r="H37" s="371" t="str">
        <f>B5</f>
        <v>jan-jul</v>
      </c>
      <c r="I37" s="370"/>
      <c r="J37" s="368" t="str">
        <f>B5</f>
        <v>jan-jul</v>
      </c>
      <c r="K37" s="369"/>
      <c r="L37" s="131" t="str">
        <f>L5</f>
        <v>2025/2024</v>
      </c>
      <c r="N37" s="371" t="str">
        <f>B5</f>
        <v>jan-jul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165</v>
      </c>
      <c r="B39" s="39">
        <v>3643.49</v>
      </c>
      <c r="C39" s="147">
        <v>2414.7800000000002</v>
      </c>
      <c r="D39" s="247">
        <f t="shared" ref="D39:D55" si="28">B39/$B$62</f>
        <v>0.50112094054476342</v>
      </c>
      <c r="E39" s="246">
        <f t="shared" ref="E39:E55" si="29">C39/$C$62</f>
        <v>0.41406970722690351</v>
      </c>
      <c r="F39" s="52">
        <f>(C39-B39)/B39</f>
        <v>-0.33723435497284188</v>
      </c>
      <c r="H39" s="39">
        <v>1325.769</v>
      </c>
      <c r="I39" s="147">
        <v>812.54999999999984</v>
      </c>
      <c r="J39" s="247">
        <f t="shared" ref="J39:J61" si="30">H39/$H$62</f>
        <v>0.36614501703312852</v>
      </c>
      <c r="K39" s="246">
        <f t="shared" ref="K39:K61" si="31">I39/$I$62</f>
        <v>0.25105095047448023</v>
      </c>
      <c r="L39" s="52">
        <f>(I39-H39)/H39</f>
        <v>-0.38711042421417319</v>
      </c>
      <c r="N39" s="27">
        <f t="shared" ref="N39:N62" si="32">(H39/B39)*10</f>
        <v>3.6387337415499976</v>
      </c>
      <c r="O39" s="151">
        <f t="shared" ref="O39:O62" si="33">(I39/C39)*10</f>
        <v>3.3649028068809574</v>
      </c>
      <c r="P39" s="61">
        <f t="shared" si="8"/>
        <v>-7.5254457764308946E-2</v>
      </c>
    </row>
    <row r="40" spans="1:16" ht="20.100000000000001" customHeight="1" x14ac:dyDescent="0.25">
      <c r="A40" s="38" t="s">
        <v>174</v>
      </c>
      <c r="B40" s="19">
        <v>789.48000000000013</v>
      </c>
      <c r="C40" s="140">
        <v>733.5200000000001</v>
      </c>
      <c r="D40" s="247">
        <f t="shared" si="28"/>
        <v>0.10858406641469578</v>
      </c>
      <c r="E40" s="215">
        <f t="shared" si="29"/>
        <v>0.12577891635887256</v>
      </c>
      <c r="F40" s="52">
        <f t="shared" ref="F40:F62" si="34">(C40-B40)/B40</f>
        <v>-7.0882099609869825E-2</v>
      </c>
      <c r="H40" s="19">
        <v>541.97699999999998</v>
      </c>
      <c r="I40" s="140">
        <v>558.32100000000003</v>
      </c>
      <c r="J40" s="247">
        <f t="shared" si="30"/>
        <v>0.14968081007819906</v>
      </c>
      <c r="K40" s="215">
        <f t="shared" si="31"/>
        <v>0.17250263703139784</v>
      </c>
      <c r="L40" s="52">
        <f t="shared" ref="L40:L62" si="35">(I40-H40)/H40</f>
        <v>3.0156261243558403E-2</v>
      </c>
      <c r="N40" s="27">
        <f t="shared" si="32"/>
        <v>6.8649870801033579</v>
      </c>
      <c r="O40" s="152">
        <f t="shared" si="33"/>
        <v>7.6115307012760383</v>
      </c>
      <c r="P40" s="52">
        <f t="shared" si="8"/>
        <v>0.10874654423405565</v>
      </c>
    </row>
    <row r="41" spans="1:16" ht="20.100000000000001" customHeight="1" x14ac:dyDescent="0.25">
      <c r="A41" s="38" t="s">
        <v>178</v>
      </c>
      <c r="B41" s="19">
        <v>453.58</v>
      </c>
      <c r="C41" s="140">
        <v>638.68999999999994</v>
      </c>
      <c r="D41" s="247">
        <f t="shared" si="28"/>
        <v>6.2384811324387827E-2</v>
      </c>
      <c r="E41" s="215">
        <f t="shared" si="29"/>
        <v>0.10951812641679612</v>
      </c>
      <c r="F41" s="52">
        <f t="shared" si="34"/>
        <v>0.40810882314035002</v>
      </c>
      <c r="H41" s="19">
        <v>214.43</v>
      </c>
      <c r="I41" s="140">
        <v>410.6</v>
      </c>
      <c r="J41" s="247">
        <f t="shared" si="30"/>
        <v>5.9220328731787931E-2</v>
      </c>
      <c r="K41" s="215">
        <f t="shared" si="31"/>
        <v>0.12686175652553272</v>
      </c>
      <c r="L41" s="52">
        <f t="shared" si="35"/>
        <v>0.91484400503660868</v>
      </c>
      <c r="N41" s="27">
        <f t="shared" si="32"/>
        <v>4.7275012125755103</v>
      </c>
      <c r="O41" s="152">
        <f t="shared" si="33"/>
        <v>6.428783917080275</v>
      </c>
      <c r="P41" s="52">
        <f t="shared" si="8"/>
        <v>0.35986933223395567</v>
      </c>
    </row>
    <row r="42" spans="1:16" ht="20.100000000000001" customHeight="1" x14ac:dyDescent="0.25">
      <c r="A42" s="38" t="s">
        <v>171</v>
      </c>
      <c r="B42" s="19">
        <v>1177.1399999999999</v>
      </c>
      <c r="C42" s="140">
        <v>758.55000000000007</v>
      </c>
      <c r="D42" s="247">
        <f t="shared" si="28"/>
        <v>0.16190232550462957</v>
      </c>
      <c r="E42" s="215">
        <f t="shared" si="29"/>
        <v>0.13007088696153174</v>
      </c>
      <c r="F42" s="52">
        <f t="shared" si="34"/>
        <v>-0.35559916407564085</v>
      </c>
      <c r="H42" s="19">
        <v>591.72499999999991</v>
      </c>
      <c r="I42" s="140">
        <v>401.15999999999997</v>
      </c>
      <c r="J42" s="247">
        <f t="shared" si="30"/>
        <v>0.16341999262611204</v>
      </c>
      <c r="K42" s="215">
        <f t="shared" si="31"/>
        <v>0.12394511019917852</v>
      </c>
      <c r="L42" s="52">
        <f t="shared" si="35"/>
        <v>-0.32204993873843418</v>
      </c>
      <c r="N42" s="27">
        <f t="shared" si="32"/>
        <v>5.0268022495200224</v>
      </c>
      <c r="O42" s="152">
        <f t="shared" si="33"/>
        <v>5.2885109748862957</v>
      </c>
      <c r="P42" s="52">
        <f t="shared" si="8"/>
        <v>5.2062665761570835E-2</v>
      </c>
    </row>
    <row r="43" spans="1:16" ht="20.100000000000001" customHeight="1" x14ac:dyDescent="0.25">
      <c r="A43" s="38" t="s">
        <v>172</v>
      </c>
      <c r="B43" s="19">
        <v>440.17999999999995</v>
      </c>
      <c r="C43" s="140">
        <v>352.6099999999999</v>
      </c>
      <c r="D43" s="247">
        <f t="shared" si="28"/>
        <v>6.0541792514592865E-2</v>
      </c>
      <c r="E43" s="215">
        <f t="shared" si="29"/>
        <v>6.0463114430829468E-2</v>
      </c>
      <c r="F43" s="52">
        <f t="shared" si="34"/>
        <v>-0.19894134217819998</v>
      </c>
      <c r="H43" s="19">
        <v>281.27700000000004</v>
      </c>
      <c r="I43" s="140">
        <v>226.21</v>
      </c>
      <c r="J43" s="247">
        <f t="shared" si="30"/>
        <v>7.7681837451341301E-2</v>
      </c>
      <c r="K43" s="215">
        <f t="shared" si="31"/>
        <v>6.9891373462349624E-2</v>
      </c>
      <c r="L43" s="52">
        <f t="shared" si="35"/>
        <v>-0.19577498337937346</v>
      </c>
      <c r="N43" s="27">
        <f t="shared" si="32"/>
        <v>6.3900449815984386</v>
      </c>
      <c r="O43" s="152">
        <f t="shared" si="33"/>
        <v>6.4153030260060708</v>
      </c>
      <c r="P43" s="52">
        <f t="shared" si="8"/>
        <v>3.9527177790404325E-3</v>
      </c>
    </row>
    <row r="44" spans="1:16" ht="20.100000000000001" customHeight="1" x14ac:dyDescent="0.25">
      <c r="A44" s="38" t="s">
        <v>188</v>
      </c>
      <c r="B44" s="19">
        <v>26.310000000000002</v>
      </c>
      <c r="C44" s="140">
        <v>98.88</v>
      </c>
      <c r="D44" s="247">
        <f t="shared" si="28"/>
        <v>3.6186436481869659E-3</v>
      </c>
      <c r="E44" s="215">
        <f t="shared" si="29"/>
        <v>1.6955255820652902E-2</v>
      </c>
      <c r="F44" s="52">
        <f t="shared" si="34"/>
        <v>2.7582668187001134</v>
      </c>
      <c r="H44" s="19">
        <v>58.643000000000001</v>
      </c>
      <c r="I44" s="140">
        <v>146.18799999999999</v>
      </c>
      <c r="J44" s="247">
        <f t="shared" si="30"/>
        <v>1.6195764295193021E-2</v>
      </c>
      <c r="K44" s="215">
        <f t="shared" si="31"/>
        <v>4.5167234444604423E-2</v>
      </c>
      <c r="L44" s="52">
        <f t="shared" si="35"/>
        <v>1.4928465460498266</v>
      </c>
      <c r="N44" s="27">
        <f t="shared" si="32"/>
        <v>22.289243633599391</v>
      </c>
      <c r="O44" s="152">
        <f t="shared" si="33"/>
        <v>14.784385113268607</v>
      </c>
      <c r="P44" s="52">
        <f t="shared" si="8"/>
        <v>-0.33670314900312553</v>
      </c>
    </row>
    <row r="45" spans="1:16" ht="20.100000000000001" customHeight="1" x14ac:dyDescent="0.25">
      <c r="A45" s="38" t="s">
        <v>175</v>
      </c>
      <c r="B45" s="19">
        <v>81.55</v>
      </c>
      <c r="C45" s="140">
        <v>100.25</v>
      </c>
      <c r="D45" s="247">
        <f t="shared" si="28"/>
        <v>1.1216282383490955E-2</v>
      </c>
      <c r="E45" s="215">
        <f t="shared" si="29"/>
        <v>1.7190173907973842E-2</v>
      </c>
      <c r="F45" s="52">
        <f t="shared" si="34"/>
        <v>0.22930717351318214</v>
      </c>
      <c r="H45" s="19">
        <v>103.253</v>
      </c>
      <c r="I45" s="140">
        <v>122.212</v>
      </c>
      <c r="J45" s="247">
        <f t="shared" si="30"/>
        <v>2.8515956734334276E-2</v>
      </c>
      <c r="K45" s="215">
        <f t="shared" si="31"/>
        <v>3.7759447122499769E-2</v>
      </c>
      <c r="L45" s="52">
        <f t="shared" si="35"/>
        <v>0.18361694091212849</v>
      </c>
      <c r="N45" s="27">
        <f t="shared" si="32"/>
        <v>12.661312078479462</v>
      </c>
      <c r="O45" s="152">
        <f t="shared" si="33"/>
        <v>12.19072319201995</v>
      </c>
      <c r="P45" s="52">
        <f t="shared" si="8"/>
        <v>-3.716746602110655E-2</v>
      </c>
    </row>
    <row r="46" spans="1:16" ht="20.100000000000001" customHeight="1" x14ac:dyDescent="0.25">
      <c r="A46" s="38" t="s">
        <v>179</v>
      </c>
      <c r="B46" s="19">
        <v>206.95</v>
      </c>
      <c r="C46" s="140">
        <v>153.01999999999998</v>
      </c>
      <c r="D46" s="247">
        <f t="shared" si="28"/>
        <v>2.8463637513960183E-2</v>
      </c>
      <c r="E46" s="215">
        <f t="shared" si="29"/>
        <v>2.6238807096240966E-2</v>
      </c>
      <c r="F46" s="52">
        <f t="shared" si="34"/>
        <v>-0.26059434646049773</v>
      </c>
      <c r="H46" s="19">
        <v>152.52099999999999</v>
      </c>
      <c r="I46" s="140">
        <v>109.99199999999999</v>
      </c>
      <c r="J46" s="247">
        <f t="shared" si="30"/>
        <v>4.212257500583419E-2</v>
      </c>
      <c r="K46" s="215">
        <f t="shared" si="31"/>
        <v>3.3983873170376017E-2</v>
      </c>
      <c r="L46" s="52">
        <f t="shared" si="35"/>
        <v>-0.27884029084519507</v>
      </c>
      <c r="N46" s="27">
        <f t="shared" si="32"/>
        <v>7.3699444310219855</v>
      </c>
      <c r="O46" s="152">
        <f t="shared" si="33"/>
        <v>7.1880799895438505</v>
      </c>
      <c r="P46" s="52">
        <f t="shared" si="8"/>
        <v>-2.4676501048314679E-2</v>
      </c>
    </row>
    <row r="47" spans="1:16" ht="20.100000000000001" customHeight="1" x14ac:dyDescent="0.25">
      <c r="A47" s="38" t="s">
        <v>173</v>
      </c>
      <c r="B47" s="19">
        <v>111</v>
      </c>
      <c r="C47" s="140">
        <v>76.97</v>
      </c>
      <c r="D47" s="247">
        <f t="shared" si="28"/>
        <v>1.5266797603525395E-2</v>
      </c>
      <c r="E47" s="215">
        <f t="shared" si="29"/>
        <v>1.319828115408226E-2</v>
      </c>
      <c r="F47" s="52">
        <f t="shared" si="34"/>
        <v>-0.30657657657657661</v>
      </c>
      <c r="H47" s="19">
        <v>70.165999999999997</v>
      </c>
      <c r="I47" s="140">
        <v>73.963000000000022</v>
      </c>
      <c r="J47" s="247">
        <f t="shared" si="30"/>
        <v>1.9378135455834687E-2</v>
      </c>
      <c r="K47" s="215">
        <f t="shared" si="31"/>
        <v>2.285210934704817E-2</v>
      </c>
      <c r="L47" s="52">
        <f t="shared" si="35"/>
        <v>5.4114528404070709E-2</v>
      </c>
      <c r="N47" s="27">
        <f t="shared" si="32"/>
        <v>6.3212612612612604</v>
      </c>
      <c r="O47" s="152">
        <f t="shared" si="33"/>
        <v>9.6093283097310671</v>
      </c>
      <c r="P47" s="52">
        <f t="shared" si="8"/>
        <v>0.52015996690726074</v>
      </c>
    </row>
    <row r="48" spans="1:16" ht="20.100000000000001" customHeight="1" x14ac:dyDescent="0.25">
      <c r="A48" s="38" t="s">
        <v>184</v>
      </c>
      <c r="B48" s="19">
        <v>67.55</v>
      </c>
      <c r="C48" s="140">
        <v>74.290000000000006</v>
      </c>
      <c r="D48" s="247">
        <f t="shared" si="28"/>
        <v>9.2907403434066699E-3</v>
      </c>
      <c r="E48" s="215">
        <f t="shared" si="29"/>
        <v>1.2738733362826701E-2</v>
      </c>
      <c r="F48" s="52">
        <f t="shared" ref="F48:F61" si="36">(C48-B48)/B48</f>
        <v>9.9777942264989039E-2</v>
      </c>
      <c r="H48" s="19">
        <v>70.577999999999989</v>
      </c>
      <c r="I48" s="140">
        <v>70.260999999999996</v>
      </c>
      <c r="J48" s="247">
        <f t="shared" si="30"/>
        <v>1.949191979308925E-2</v>
      </c>
      <c r="K48" s="215">
        <f t="shared" si="31"/>
        <v>2.1708314357624096E-2</v>
      </c>
      <c r="L48" s="52">
        <f t="shared" ref="L48:L61" si="37">(I48-H48)/H48</f>
        <v>-4.4914845986000328E-3</v>
      </c>
      <c r="N48" s="27">
        <f t="shared" ref="N48:N51" si="38">(H48/B48)*10</f>
        <v>10.448260547742411</v>
      </c>
      <c r="O48" s="152">
        <f t="shared" ref="O48:O51" si="39">(I48/C48)*10</f>
        <v>9.4576659038901596</v>
      </c>
      <c r="P48" s="52">
        <f t="shared" ref="P48:P51" si="40">(O48-N48)/N48</f>
        <v>-9.4809527320439207E-2</v>
      </c>
    </row>
    <row r="49" spans="1:16" ht="20.100000000000001" customHeight="1" x14ac:dyDescent="0.25">
      <c r="A49" s="38" t="s">
        <v>195</v>
      </c>
      <c r="B49" s="19">
        <v>107.61000000000001</v>
      </c>
      <c r="C49" s="140">
        <v>80.52</v>
      </c>
      <c r="D49" s="247">
        <f t="shared" si="28"/>
        <v>1.4800541352390704E-2</v>
      </c>
      <c r="E49" s="215">
        <f t="shared" si="29"/>
        <v>1.3807010504439438E-2</v>
      </c>
      <c r="F49" s="52">
        <f t="shared" si="36"/>
        <v>-0.25174240312238655</v>
      </c>
      <c r="H49" s="19">
        <v>67.78</v>
      </c>
      <c r="I49" s="140">
        <v>67.10499999999999</v>
      </c>
      <c r="J49" s="247">
        <f t="shared" si="30"/>
        <v>1.87191805318313E-2</v>
      </c>
      <c r="K49" s="215">
        <f t="shared" si="31"/>
        <v>2.0733215225635343E-2</v>
      </c>
      <c r="L49" s="52">
        <f t="shared" si="37"/>
        <v>-9.958689879020528E-3</v>
      </c>
      <c r="N49" s="27">
        <f t="shared" si="38"/>
        <v>6.2986711272186593</v>
      </c>
      <c r="O49" s="152">
        <f t="shared" si="39"/>
        <v>8.3339542970690506</v>
      </c>
      <c r="P49" s="52">
        <f t="shared" si="40"/>
        <v>0.32312897891354475</v>
      </c>
    </row>
    <row r="50" spans="1:16" ht="20.100000000000001" customHeight="1" x14ac:dyDescent="0.25">
      <c r="A50" s="38" t="s">
        <v>182</v>
      </c>
      <c r="B50" s="19">
        <v>35.03</v>
      </c>
      <c r="C50" s="140">
        <v>148.46</v>
      </c>
      <c r="D50" s="247">
        <f t="shared" si="28"/>
        <v>4.8179812617251769E-3</v>
      </c>
      <c r="E50" s="215">
        <f t="shared" si="29"/>
        <v>2.5456889958880763E-2</v>
      </c>
      <c r="F50" s="52">
        <f t="shared" si="36"/>
        <v>3.2380816443048817</v>
      </c>
      <c r="H50" s="19">
        <v>22.605</v>
      </c>
      <c r="I50" s="140">
        <v>66.981999999999999</v>
      </c>
      <c r="J50" s="247">
        <f t="shared" si="30"/>
        <v>6.2429488923288071E-3</v>
      </c>
      <c r="K50" s="215">
        <f t="shared" si="31"/>
        <v>2.069521231269662E-2</v>
      </c>
      <c r="L50" s="52">
        <f t="shared" si="37"/>
        <v>1.9631497456314972</v>
      </c>
      <c r="N50" s="27">
        <f t="shared" si="38"/>
        <v>6.4530402512132454</v>
      </c>
      <c r="O50" s="152">
        <f t="shared" si="39"/>
        <v>4.5117876869190345</v>
      </c>
      <c r="P50" s="52">
        <f t="shared" si="40"/>
        <v>-0.30082759268845927</v>
      </c>
    </row>
    <row r="51" spans="1:16" ht="20.100000000000001" customHeight="1" x14ac:dyDescent="0.25">
      <c r="A51" s="38" t="s">
        <v>183</v>
      </c>
      <c r="B51" s="19">
        <v>56.569999999999993</v>
      </c>
      <c r="C51" s="140">
        <v>71.069999999999993</v>
      </c>
      <c r="D51" s="247">
        <f t="shared" si="28"/>
        <v>7.7805652291119956E-3</v>
      </c>
      <c r="E51" s="215">
        <f t="shared" si="29"/>
        <v>1.2186590121094272E-2</v>
      </c>
      <c r="F51" s="52">
        <f t="shared" si="36"/>
        <v>0.25631960403040482</v>
      </c>
      <c r="H51" s="19">
        <v>46.035999999999994</v>
      </c>
      <c r="I51" s="140">
        <v>56.45</v>
      </c>
      <c r="J51" s="247">
        <f t="shared" si="30"/>
        <v>1.2714018810318466E-2</v>
      </c>
      <c r="K51" s="215">
        <f t="shared" si="31"/>
        <v>1.7441174271471804E-2</v>
      </c>
      <c r="L51" s="52">
        <f t="shared" si="37"/>
        <v>0.22621426709531692</v>
      </c>
      <c r="N51" s="27">
        <f t="shared" si="38"/>
        <v>8.1378822697542859</v>
      </c>
      <c r="O51" s="152">
        <f t="shared" si="39"/>
        <v>7.9428732235823851</v>
      </c>
      <c r="P51" s="52">
        <f t="shared" si="40"/>
        <v>-2.3963119606274275E-2</v>
      </c>
    </row>
    <row r="52" spans="1:16" ht="20.100000000000001" customHeight="1" x14ac:dyDescent="0.25">
      <c r="A52" s="38" t="s">
        <v>190</v>
      </c>
      <c r="B52" s="19">
        <v>0.19999999999999998</v>
      </c>
      <c r="C52" s="140">
        <v>47.069999999999993</v>
      </c>
      <c r="D52" s="247">
        <f t="shared" si="28"/>
        <v>2.7507743429775487E-5</v>
      </c>
      <c r="E52" s="215">
        <f t="shared" si="29"/>
        <v>8.071236766566868E-3</v>
      </c>
      <c r="F52" s="52">
        <f t="shared" si="36"/>
        <v>234.34999999999997</v>
      </c>
      <c r="H52" s="19">
        <v>0.33700000000000008</v>
      </c>
      <c r="I52" s="140">
        <v>35.880999999999993</v>
      </c>
      <c r="J52" s="247">
        <f t="shared" si="30"/>
        <v>9.3071169065021386E-5</v>
      </c>
      <c r="K52" s="215">
        <f t="shared" si="31"/>
        <v>1.1086036741092641E-2</v>
      </c>
      <c r="L52" s="52">
        <f t="shared" si="37"/>
        <v>105.47181008902072</v>
      </c>
      <c r="N52" s="27">
        <f t="shared" si="32"/>
        <v>16.850000000000005</v>
      </c>
      <c r="O52" s="152">
        <f t="shared" si="33"/>
        <v>7.6229020607605689</v>
      </c>
      <c r="P52" s="52">
        <f t="shared" si="8"/>
        <v>-0.54760225158690989</v>
      </c>
    </row>
    <row r="53" spans="1:16" ht="20.100000000000001" customHeight="1" x14ac:dyDescent="0.25">
      <c r="A53" s="38" t="s">
        <v>196</v>
      </c>
      <c r="B53" s="19">
        <v>17.569999999999997</v>
      </c>
      <c r="C53" s="140">
        <v>11.19</v>
      </c>
      <c r="D53" s="247">
        <f t="shared" si="28"/>
        <v>2.416555260305776E-3</v>
      </c>
      <c r="E53" s="215">
        <f t="shared" si="29"/>
        <v>1.9187835015484016E-3</v>
      </c>
      <c r="F53" s="52">
        <f t="shared" si="36"/>
        <v>-0.36311895276038691</v>
      </c>
      <c r="H53" s="19">
        <v>8.5179999999999989</v>
      </c>
      <c r="I53" s="140">
        <v>17.494000000000003</v>
      </c>
      <c r="J53" s="247">
        <f t="shared" si="30"/>
        <v>2.3524635551805694E-3</v>
      </c>
      <c r="K53" s="215">
        <f t="shared" si="31"/>
        <v>5.4050647069110325E-3</v>
      </c>
      <c r="L53" s="52">
        <f t="shared" si="37"/>
        <v>1.0537684902559292</v>
      </c>
      <c r="N53" s="27">
        <f t="shared" ref="N53:N54" si="41">(H53/B53)*10</f>
        <v>4.8480364257256694</v>
      </c>
      <c r="O53" s="152">
        <f t="shared" ref="O53:O54" si="42">(I53/C53)*10</f>
        <v>15.633601429848083</v>
      </c>
      <c r="P53" s="52">
        <f t="shared" ref="P53:P54" si="43">(O53-N53)/N53</f>
        <v>2.2247285410005961</v>
      </c>
    </row>
    <row r="54" spans="1:16" ht="20.100000000000001" customHeight="1" x14ac:dyDescent="0.25">
      <c r="A54" s="38" t="s">
        <v>192</v>
      </c>
      <c r="B54" s="19">
        <v>21.52</v>
      </c>
      <c r="C54" s="140">
        <v>17.850000000000001</v>
      </c>
      <c r="D54" s="247">
        <f t="shared" si="28"/>
        <v>2.9598331930438425E-3</v>
      </c>
      <c r="E54" s="215">
        <f t="shared" si="29"/>
        <v>3.0607940574297566E-3</v>
      </c>
      <c r="F54" s="52">
        <f t="shared" si="36"/>
        <v>-0.170539033457249</v>
      </c>
      <c r="H54" s="19">
        <v>17.838000000000001</v>
      </c>
      <c r="I54" s="140">
        <v>16.459</v>
      </c>
      <c r="J54" s="247">
        <f t="shared" si="30"/>
        <v>4.9264199222013392E-3</v>
      </c>
      <c r="K54" s="215">
        <f t="shared" si="31"/>
        <v>5.0852840980363931E-3</v>
      </c>
      <c r="L54" s="52">
        <f t="shared" si="37"/>
        <v>-7.7306872967821572E-2</v>
      </c>
      <c r="N54" s="27">
        <f t="shared" si="41"/>
        <v>8.2890334572490705</v>
      </c>
      <c r="O54" s="152">
        <f t="shared" si="42"/>
        <v>9.2207282913165258</v>
      </c>
      <c r="P54" s="52">
        <f t="shared" si="43"/>
        <v>0.11240090160966273</v>
      </c>
    </row>
    <row r="55" spans="1:16" ht="20.100000000000001" customHeight="1" x14ac:dyDescent="0.25">
      <c r="A55" s="38" t="s">
        <v>199</v>
      </c>
      <c r="B55" s="19">
        <v>11.2</v>
      </c>
      <c r="C55" s="140">
        <v>12.69</v>
      </c>
      <c r="D55" s="247">
        <f t="shared" si="28"/>
        <v>1.5404336320674272E-3</v>
      </c>
      <c r="E55" s="215">
        <f t="shared" si="29"/>
        <v>2.1759930862063643E-3</v>
      </c>
      <c r="F55" s="52">
        <f t="shared" si="36"/>
        <v>0.13303571428571431</v>
      </c>
      <c r="H55" s="19">
        <v>10.446999999999999</v>
      </c>
      <c r="I55" s="140">
        <v>11.431000000000001</v>
      </c>
      <c r="J55" s="247">
        <f t="shared" si="30"/>
        <v>2.8852062410156623E-3</v>
      </c>
      <c r="K55" s="215">
        <f t="shared" si="31"/>
        <v>3.5317991691265578E-3</v>
      </c>
      <c r="L55" s="52">
        <f t="shared" ref="L55:L60" si="44">(I55-H55)/H55</f>
        <v>9.4189719536709279E-2</v>
      </c>
      <c r="N55" s="27">
        <f t="shared" ref="N55" si="45">(H55/B55)*10</f>
        <v>9.3276785714285708</v>
      </c>
      <c r="O55" s="152">
        <f t="shared" ref="O55" si="46">(I55/C55)*10</f>
        <v>9.0078802206461788</v>
      </c>
      <c r="P55" s="52">
        <f t="shared" ref="P55" si="47">(O55-N55)/N55</f>
        <v>-3.4284881102352747E-2</v>
      </c>
    </row>
    <row r="56" spans="1:16" ht="20.100000000000001" customHeight="1" x14ac:dyDescent="0.25">
      <c r="A56" s="38" t="s">
        <v>194</v>
      </c>
      <c r="B56" s="19">
        <v>4.2299999999999995</v>
      </c>
      <c r="C56" s="140">
        <v>14.089999999999998</v>
      </c>
      <c r="D56" s="247">
        <f t="shared" ref="D56:D57" si="48">B56/$B$62</f>
        <v>5.8178877353975153E-4</v>
      </c>
      <c r="E56" s="215">
        <f t="shared" ref="E56:E57" si="49">C56/$C$62</f>
        <v>2.4160553652204627E-3</v>
      </c>
      <c r="F56" s="52">
        <f t="shared" si="36"/>
        <v>2.3309692671394799</v>
      </c>
      <c r="H56" s="19">
        <v>13.305000000000001</v>
      </c>
      <c r="I56" s="140">
        <v>10.041</v>
      </c>
      <c r="J56" s="247">
        <f t="shared" si="30"/>
        <v>3.6745160368252504E-3</v>
      </c>
      <c r="K56" s="215">
        <f t="shared" si="31"/>
        <v>3.1023353562417782E-3</v>
      </c>
      <c r="L56" s="52">
        <f t="shared" si="44"/>
        <v>-0.2453213077790305</v>
      </c>
      <c r="N56" s="27">
        <f t="shared" ref="N56:N60" si="50">(H56/B56)*10</f>
        <v>31.453900709219866</v>
      </c>
      <c r="O56" s="152">
        <f t="shared" ref="O56:O60" si="51">(I56/C56)*10</f>
        <v>7.1263307310149049</v>
      </c>
      <c r="P56" s="52">
        <f t="shared" ref="P56:P60" si="52">(O56-N56)/N56</f>
        <v>-0.77343570843898513</v>
      </c>
    </row>
    <row r="57" spans="1:16" ht="20.100000000000001" customHeight="1" x14ac:dyDescent="0.25">
      <c r="A57" s="38" t="s">
        <v>214</v>
      </c>
      <c r="B57" s="19">
        <v>8.98</v>
      </c>
      <c r="C57" s="140">
        <v>4.3499999999999996</v>
      </c>
      <c r="D57" s="247">
        <f t="shared" si="48"/>
        <v>1.2350976799969196E-3</v>
      </c>
      <c r="E57" s="215">
        <f t="shared" si="49"/>
        <v>7.4590779550809177E-4</v>
      </c>
      <c r="F57" s="52">
        <f t="shared" si="36"/>
        <v>-0.51559020044543435</v>
      </c>
      <c r="H57" s="19">
        <v>9.8019999999999996</v>
      </c>
      <c r="I57" s="140">
        <v>5.8880000000000008</v>
      </c>
      <c r="J57" s="247">
        <f t="shared" si="30"/>
        <v>2.7070729945855767E-3</v>
      </c>
      <c r="K57" s="215">
        <f t="shared" si="31"/>
        <v>1.819196352709052E-3</v>
      </c>
      <c r="L57" s="52">
        <f t="shared" si="44"/>
        <v>-0.39930626402774932</v>
      </c>
      <c r="N57" s="27">
        <f t="shared" si="50"/>
        <v>10.915367483296212</v>
      </c>
      <c r="O57" s="152">
        <f t="shared" si="51"/>
        <v>13.535632183908049</v>
      </c>
      <c r="P57" s="52">
        <f t="shared" si="52"/>
        <v>0.24005281586915228</v>
      </c>
    </row>
    <row r="58" spans="1:16" ht="20.100000000000001" customHeight="1" x14ac:dyDescent="0.25">
      <c r="A58" s="38" t="s">
        <v>193</v>
      </c>
      <c r="B58" s="19">
        <v>0.59</v>
      </c>
      <c r="C58" s="140">
        <v>10.85</v>
      </c>
      <c r="D58" s="247">
        <f>B58/$B$62</f>
        <v>8.1147843117837686E-5</v>
      </c>
      <c r="E58" s="215">
        <f>C58/$C$62</f>
        <v>1.8604826623592635E-3</v>
      </c>
      <c r="F58" s="52">
        <f t="shared" si="36"/>
        <v>17.389830508474578</v>
      </c>
      <c r="H58" s="19">
        <v>3.9279999999999999</v>
      </c>
      <c r="I58" s="140">
        <v>5.6400000000000006</v>
      </c>
      <c r="J58" s="247">
        <f t="shared" si="30"/>
        <v>1.0848176619804271E-3</v>
      </c>
      <c r="K58" s="215">
        <f t="shared" si="31"/>
        <v>1.7425725932878828E-3</v>
      </c>
      <c r="L58" s="52">
        <f t="shared" si="44"/>
        <v>0.43584521384928732</v>
      </c>
      <c r="N58" s="27">
        <f t="shared" si="50"/>
        <v>66.576271186440678</v>
      </c>
      <c r="O58" s="152">
        <f t="shared" si="51"/>
        <v>5.1981566820276504</v>
      </c>
      <c r="P58" s="52">
        <f t="shared" si="52"/>
        <v>-0.92192178099805722</v>
      </c>
    </row>
    <row r="59" spans="1:16" ht="20.100000000000001" customHeight="1" x14ac:dyDescent="0.25">
      <c r="A59" s="38" t="s">
        <v>224</v>
      </c>
      <c r="B59" s="19">
        <v>3.92</v>
      </c>
      <c r="C59" s="140">
        <v>4.7799999999999994</v>
      </c>
      <c r="D59" s="247">
        <f>B59/$B$62</f>
        <v>5.391517712235995E-4</v>
      </c>
      <c r="E59" s="215">
        <f>C59/$C$62</f>
        <v>8.1964120977670769E-4</v>
      </c>
      <c r="F59" s="52">
        <f t="shared" si="36"/>
        <v>0.21938775510204067</v>
      </c>
      <c r="H59" s="19">
        <v>3.6749999999999998</v>
      </c>
      <c r="I59" s="140">
        <v>3.903</v>
      </c>
      <c r="J59" s="247">
        <f t="shared" si="30"/>
        <v>1.0149452412876959E-3</v>
      </c>
      <c r="K59" s="215">
        <f t="shared" si="31"/>
        <v>1.2058973105678378E-3</v>
      </c>
      <c r="L59" s="52">
        <f t="shared" si="44"/>
        <v>6.2040816326530669E-2</v>
      </c>
      <c r="N59" s="27">
        <f t="shared" ref="N59" si="53">(H59/B59)*10</f>
        <v>9.375</v>
      </c>
      <c r="O59" s="152">
        <f t="shared" ref="O59" si="54">(I59/C59)*10</f>
        <v>8.1652719665271984</v>
      </c>
      <c r="P59" s="52">
        <f t="shared" ref="P59" si="55">(O59-N59)/N59</f>
        <v>-0.12903765690376551</v>
      </c>
    </row>
    <row r="60" spans="1:16" ht="20.100000000000001" customHeight="1" x14ac:dyDescent="0.25">
      <c r="A60" s="38" t="s">
        <v>191</v>
      </c>
      <c r="B60" s="19">
        <v>1.4400000000000002</v>
      </c>
      <c r="C60" s="140">
        <v>2.06</v>
      </c>
      <c r="D60" s="247">
        <f>B60/$B$62</f>
        <v>1.9805575269438353E-4</v>
      </c>
      <c r="E60" s="215">
        <f>C60/$C$62</f>
        <v>3.5323449626360211E-4</v>
      </c>
      <c r="F60" s="52">
        <f t="shared" si="36"/>
        <v>0.43055555555555541</v>
      </c>
      <c r="H60" s="19">
        <v>1.6629999999999998</v>
      </c>
      <c r="I60" s="140">
        <v>2.4039999999999999</v>
      </c>
      <c r="J60" s="247">
        <f t="shared" si="30"/>
        <v>4.5927998265617365E-4</v>
      </c>
      <c r="K60" s="215">
        <f t="shared" si="31"/>
        <v>7.4275611955036691E-4</v>
      </c>
      <c r="L60" s="52">
        <f t="shared" si="44"/>
        <v>0.44558027660853888</v>
      </c>
      <c r="N60" s="27">
        <f t="shared" si="50"/>
        <v>11.548611111111109</v>
      </c>
      <c r="O60" s="152">
        <f t="shared" si="51"/>
        <v>11.66990291262136</v>
      </c>
      <c r="P60" s="52">
        <f t="shared" si="52"/>
        <v>1.050271762927011E-2</v>
      </c>
    </row>
    <row r="61" spans="1:16" ht="20.100000000000001" customHeight="1" thickBot="1" x14ac:dyDescent="0.3">
      <c r="A61" s="8" t="s">
        <v>17</v>
      </c>
      <c r="B61" s="19">
        <f>B62-SUM(B39:B60)</f>
        <v>4.589999999999236</v>
      </c>
      <c r="C61" s="140">
        <f>C62-SUM(C39:C60)</f>
        <v>5.2799999999997453</v>
      </c>
      <c r="D61" s="247">
        <f>B61/$B$62</f>
        <v>6.3130271171324241E-4</v>
      </c>
      <c r="E61" s="215">
        <f>C61/$C$62</f>
        <v>9.0537773799598503E-4</v>
      </c>
      <c r="F61" s="52">
        <f t="shared" si="36"/>
        <v>0.15032679738575691</v>
      </c>
      <c r="H61" s="19">
        <f>H62-SUM(H39:H60)</f>
        <v>4.61200000000008</v>
      </c>
      <c r="I61" s="140">
        <f>I62-SUM(I39:I60)</f>
        <v>5.4589999999998327</v>
      </c>
      <c r="J61" s="247">
        <f t="shared" si="30"/>
        <v>1.273721755869098E-3</v>
      </c>
      <c r="K61" s="215">
        <f t="shared" si="31"/>
        <v>1.6866496075812515E-3</v>
      </c>
      <c r="L61" s="52">
        <f t="shared" si="37"/>
        <v>0.18365134431911057</v>
      </c>
      <c r="N61" s="27">
        <f t="shared" ref="N61" si="56">(H61/B61)*10</f>
        <v>10.047930283226247</v>
      </c>
      <c r="O61" s="152">
        <f t="shared" ref="O61" si="57">(I61/C61)*10</f>
        <v>10.339015151515333</v>
      </c>
      <c r="P61" s="52">
        <f t="shared" ref="P61" si="58">(O61-N61)/N61</f>
        <v>2.8969634550014348E-2</v>
      </c>
    </row>
    <row r="62" spans="1:16" ht="26.25" customHeight="1" thickBot="1" x14ac:dyDescent="0.3">
      <c r="A62" s="12" t="s">
        <v>18</v>
      </c>
      <c r="B62" s="17">
        <v>7270.6799999999985</v>
      </c>
      <c r="C62" s="145">
        <v>5831.82</v>
      </c>
      <c r="D62" s="253">
        <f>SUM(D39:D61)</f>
        <v>1.0000000000000002</v>
      </c>
      <c r="E62" s="254">
        <f>SUM(E39:E61)</f>
        <v>1</v>
      </c>
      <c r="F62" s="57">
        <f t="shared" si="34"/>
        <v>-0.19789895855683362</v>
      </c>
      <c r="G62" s="1"/>
      <c r="H62" s="17">
        <v>3620.8850000000011</v>
      </c>
      <c r="I62" s="145">
        <v>3236.5939999999996</v>
      </c>
      <c r="J62" s="253">
        <f>SUM(J39:J61)</f>
        <v>0.99999999999999956</v>
      </c>
      <c r="K62" s="254">
        <f>SUM(K39:K61)</f>
        <v>1.0000000000000004</v>
      </c>
      <c r="L62" s="57">
        <f t="shared" si="35"/>
        <v>-0.10613178822304531</v>
      </c>
      <c r="M62" s="1"/>
      <c r="N62" s="29">
        <f t="shared" si="32"/>
        <v>4.9801187784361325</v>
      </c>
      <c r="O62" s="146">
        <f t="shared" si="33"/>
        <v>5.5498866563096936</v>
      </c>
      <c r="P62" s="57">
        <f t="shared" si="8"/>
        <v>0.11440849168912409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B5</f>
        <v>jan-jul</v>
      </c>
      <c r="C66" s="370"/>
      <c r="D66" s="368" t="str">
        <f>B5</f>
        <v>jan-jul</v>
      </c>
      <c r="E66" s="370"/>
      <c r="F66" s="131" t="str">
        <f>F37</f>
        <v>2025/2024</v>
      </c>
      <c r="H66" s="371" t="str">
        <f>B5</f>
        <v>jan-jul</v>
      </c>
      <c r="I66" s="370"/>
      <c r="J66" s="368" t="str">
        <f>B5</f>
        <v>jan-jul</v>
      </c>
      <c r="K66" s="369"/>
      <c r="L66" s="131" t="str">
        <f>L37</f>
        <v>2025/2024</v>
      </c>
      <c r="N66" s="371" t="str">
        <f>B5</f>
        <v>jan-jul</v>
      </c>
      <c r="O66" s="369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166</v>
      </c>
      <c r="B68" s="39">
        <v>1419.7900000000002</v>
      </c>
      <c r="C68" s="147">
        <v>1135</v>
      </c>
      <c r="D68" s="247">
        <f t="shared" ref="D68:D78" si="59">B68/$B$95</f>
        <v>0.23656700501862826</v>
      </c>
      <c r="E68" s="246">
        <f t="shared" ref="E68:E78" si="60">C68/$C$95</f>
        <v>0.20746963814370428</v>
      </c>
      <c r="F68" s="61">
        <f t="shared" ref="F68:F94" si="61">(C68-B68)/B68</f>
        <v>-0.20058600215524841</v>
      </c>
      <c r="H68" s="19">
        <v>1941.6890000000001</v>
      </c>
      <c r="I68" s="147">
        <v>1232.848</v>
      </c>
      <c r="J68" s="245">
        <f t="shared" ref="J68:J78" si="62">H68/$H$95</f>
        <v>0.36263421435936521</v>
      </c>
      <c r="K68" s="246">
        <f t="shared" ref="K68:K78" si="63">I68/$I$95</f>
        <v>0.26934780518924395</v>
      </c>
      <c r="L68" s="61">
        <f t="shared" ref="L68:L94" si="64">(I68-H68)/H68</f>
        <v>-0.36506412715939579</v>
      </c>
      <c r="N68" s="41">
        <f t="shared" ref="N68:N69" si="65">(H68/B68)*10</f>
        <v>13.675888687763681</v>
      </c>
      <c r="O68" s="149">
        <f t="shared" ref="O68:O69" si="66">(I68/C68)*10</f>
        <v>10.86209691629956</v>
      </c>
      <c r="P68" s="61">
        <f t="shared" si="8"/>
        <v>-0.20574836748866812</v>
      </c>
    </row>
    <row r="69" spans="1:16" ht="20.100000000000001" customHeight="1" x14ac:dyDescent="0.25">
      <c r="A69" s="38" t="s">
        <v>185</v>
      </c>
      <c r="B69" s="19">
        <v>1282.54</v>
      </c>
      <c r="C69" s="140">
        <v>1541.1</v>
      </c>
      <c r="D69" s="247">
        <f t="shared" si="59"/>
        <v>0.21369825581007856</v>
      </c>
      <c r="E69" s="215">
        <f t="shared" si="60"/>
        <v>0.2817017262936235</v>
      </c>
      <c r="F69" s="52">
        <f t="shared" si="61"/>
        <v>0.20159995009902221</v>
      </c>
      <c r="H69" s="19">
        <v>744.47299999999996</v>
      </c>
      <c r="I69" s="140">
        <v>948.60000000000014</v>
      </c>
      <c r="J69" s="214">
        <f t="shared" si="62"/>
        <v>0.13903945558055883</v>
      </c>
      <c r="K69" s="215">
        <f t="shared" si="63"/>
        <v>0.20724641480743516</v>
      </c>
      <c r="L69" s="52">
        <f t="shared" si="64"/>
        <v>0.27418993032655342</v>
      </c>
      <c r="N69" s="40">
        <f t="shared" si="65"/>
        <v>5.8046766572582529</v>
      </c>
      <c r="O69" s="143">
        <f t="shared" si="66"/>
        <v>6.1553435857504386</v>
      </c>
      <c r="P69" s="52">
        <f t="shared" si="8"/>
        <v>6.0411104562337101E-2</v>
      </c>
    </row>
    <row r="70" spans="1:16" ht="20.100000000000001" customHeight="1" x14ac:dyDescent="0.25">
      <c r="A70" s="38" t="s">
        <v>168</v>
      </c>
      <c r="B70" s="19">
        <v>1026.1499999999999</v>
      </c>
      <c r="C70" s="140">
        <v>859.15</v>
      </c>
      <c r="D70" s="247">
        <f t="shared" si="59"/>
        <v>0.17097826594064286</v>
      </c>
      <c r="E70" s="215">
        <f t="shared" si="60"/>
        <v>0.15704629040631149</v>
      </c>
      <c r="F70" s="52">
        <f t="shared" si="61"/>
        <v>-0.16274423817180717</v>
      </c>
      <c r="H70" s="19">
        <v>837.17099999999994</v>
      </c>
      <c r="I70" s="140">
        <v>872.30000000000007</v>
      </c>
      <c r="J70" s="214">
        <f t="shared" si="62"/>
        <v>0.15635194300912458</v>
      </c>
      <c r="K70" s="215">
        <f t="shared" si="63"/>
        <v>0.19057668947556999</v>
      </c>
      <c r="L70" s="52">
        <f t="shared" si="64"/>
        <v>4.1961558630196384E-2</v>
      </c>
      <c r="N70" s="40">
        <f t="shared" ref="N70:N75" si="67">(H70/B70)*10</f>
        <v>8.1583686595526963</v>
      </c>
      <c r="O70" s="143">
        <f t="shared" ref="O70:O75" si="68">(I70/C70)*10</f>
        <v>10.153058255252285</v>
      </c>
      <c r="P70" s="52">
        <f t="shared" ref="P70:P75" si="69">(O70-N70)/N70</f>
        <v>0.24449613383969737</v>
      </c>
    </row>
    <row r="71" spans="1:16" ht="20.100000000000001" customHeight="1" x14ac:dyDescent="0.25">
      <c r="A71" s="38" t="s">
        <v>180</v>
      </c>
      <c r="B71" s="19">
        <v>126.9</v>
      </c>
      <c r="C71" s="140">
        <v>106.02000000000001</v>
      </c>
      <c r="D71" s="247">
        <f t="shared" si="59"/>
        <v>2.1144220579708214E-2</v>
      </c>
      <c r="E71" s="215">
        <f t="shared" si="60"/>
        <v>1.9379674921581963E-2</v>
      </c>
      <c r="F71" s="52">
        <f t="shared" si="61"/>
        <v>-0.16453900709219854</v>
      </c>
      <c r="H71" s="19">
        <v>311.84800000000001</v>
      </c>
      <c r="I71" s="140">
        <v>260.56099999999998</v>
      </c>
      <c r="J71" s="214">
        <f t="shared" si="62"/>
        <v>5.8241435409861889E-2</v>
      </c>
      <c r="K71" s="215">
        <f t="shared" si="63"/>
        <v>5.6926347342019928E-2</v>
      </c>
      <c r="L71" s="52">
        <f t="shared" si="64"/>
        <v>-0.16446153254149468</v>
      </c>
      <c r="N71" s="40">
        <f t="shared" si="67"/>
        <v>24.574310480693459</v>
      </c>
      <c r="O71" s="143">
        <f t="shared" si="68"/>
        <v>24.576589322769284</v>
      </c>
      <c r="P71" s="52">
        <f t="shared" si="69"/>
        <v>9.273269651309139E-5</v>
      </c>
    </row>
    <row r="72" spans="1:16" ht="20.100000000000001" customHeight="1" x14ac:dyDescent="0.25">
      <c r="A72" s="38" t="s">
        <v>170</v>
      </c>
      <c r="B72" s="19">
        <v>276.62</v>
      </c>
      <c r="C72" s="140">
        <v>285.49</v>
      </c>
      <c r="D72" s="247">
        <f t="shared" si="59"/>
        <v>4.6090735199045593E-2</v>
      </c>
      <c r="E72" s="215">
        <f t="shared" si="60"/>
        <v>5.2185468716868841E-2</v>
      </c>
      <c r="F72" s="52">
        <f t="shared" si="61"/>
        <v>3.2065649627648053E-2</v>
      </c>
      <c r="H72" s="19">
        <v>219.62</v>
      </c>
      <c r="I72" s="140">
        <v>250.45499999999998</v>
      </c>
      <c r="J72" s="214">
        <f t="shared" si="62"/>
        <v>4.1016726240713001E-2</v>
      </c>
      <c r="K72" s="215">
        <f t="shared" si="63"/>
        <v>5.471842802086882E-2</v>
      </c>
      <c r="L72" s="52">
        <f t="shared" si="64"/>
        <v>0.14040160276841809</v>
      </c>
      <c r="N72" s="40">
        <f t="shared" si="67"/>
        <v>7.9394114669944322</v>
      </c>
      <c r="O72" s="143">
        <f t="shared" si="68"/>
        <v>8.7728116571508625</v>
      </c>
      <c r="P72" s="52">
        <f t="shared" si="69"/>
        <v>0.10497002121895627</v>
      </c>
    </row>
    <row r="73" spans="1:16" ht="20.100000000000001" customHeight="1" x14ac:dyDescent="0.25">
      <c r="A73" s="38" t="s">
        <v>177</v>
      </c>
      <c r="B73" s="19">
        <v>296.44000000000005</v>
      </c>
      <c r="C73" s="140">
        <v>511.94000000000005</v>
      </c>
      <c r="D73" s="247">
        <f t="shared" si="59"/>
        <v>4.9393165867996087E-2</v>
      </c>
      <c r="E73" s="215">
        <f t="shared" si="60"/>
        <v>9.3578860397610555E-2</v>
      </c>
      <c r="F73" s="52">
        <f t="shared" si="61"/>
        <v>0.72695992443664814</v>
      </c>
      <c r="H73" s="19">
        <v>151.16</v>
      </c>
      <c r="I73" s="140">
        <v>229.214</v>
      </c>
      <c r="J73" s="214">
        <f t="shared" si="62"/>
        <v>2.8230982326501126E-2</v>
      </c>
      <c r="K73" s="215">
        <f t="shared" si="63"/>
        <v>5.0077777486476321E-2</v>
      </c>
      <c r="L73" s="52">
        <f t="shared" si="64"/>
        <v>0.51636676369409895</v>
      </c>
      <c r="N73" s="40">
        <f t="shared" si="67"/>
        <v>5.0991768992038855</v>
      </c>
      <c r="O73" s="143">
        <f t="shared" si="68"/>
        <v>4.4773606281986167</v>
      </c>
      <c r="P73" s="52">
        <f t="shared" si="69"/>
        <v>-0.12194443991585202</v>
      </c>
    </row>
    <row r="74" spans="1:16" ht="20.100000000000001" customHeight="1" x14ac:dyDescent="0.25">
      <c r="A74" s="38" t="s">
        <v>189</v>
      </c>
      <c r="B74" s="19">
        <v>203.89000000000004</v>
      </c>
      <c r="C74" s="140">
        <v>164.92</v>
      </c>
      <c r="D74" s="247">
        <f t="shared" si="59"/>
        <v>3.3972380882558773E-2</v>
      </c>
      <c r="E74" s="215">
        <f t="shared" si="60"/>
        <v>3.0146160989127497E-2</v>
      </c>
      <c r="F74" s="52">
        <f t="shared" si="61"/>
        <v>-0.19113247339251579</v>
      </c>
      <c r="H74" s="19">
        <v>172.34400000000002</v>
      </c>
      <c r="I74" s="140">
        <v>166.39599999999999</v>
      </c>
      <c r="J74" s="214">
        <f t="shared" si="62"/>
        <v>3.2187353916899385E-2</v>
      </c>
      <c r="K74" s="215">
        <f t="shared" si="63"/>
        <v>3.6353546740773748E-2</v>
      </c>
      <c r="L74" s="52">
        <f t="shared" si="64"/>
        <v>-3.4512370607622168E-2</v>
      </c>
      <c r="N74" s="40">
        <f t="shared" ref="N74" si="70">(H74/B74)*10</f>
        <v>8.4527931727892476</v>
      </c>
      <c r="O74" s="143">
        <f t="shared" ref="O74" si="71">(I74/C74)*10</f>
        <v>10.089497938394373</v>
      </c>
      <c r="P74" s="52">
        <f t="shared" ref="P74" si="72">(O74-N74)/N74</f>
        <v>0.19362886706774193</v>
      </c>
    </row>
    <row r="75" spans="1:16" ht="20.100000000000001" customHeight="1" x14ac:dyDescent="0.25">
      <c r="A75" s="38" t="s">
        <v>176</v>
      </c>
      <c r="B75" s="19">
        <v>390.09000000000003</v>
      </c>
      <c r="C75" s="140">
        <v>187.11</v>
      </c>
      <c r="D75" s="247">
        <f t="shared" si="59"/>
        <v>6.4997234089348918E-2</v>
      </c>
      <c r="E75" s="215">
        <f t="shared" si="60"/>
        <v>3.4202329509311465E-2</v>
      </c>
      <c r="F75" s="52">
        <f t="shared" si="61"/>
        <v>-0.5203414596631547</v>
      </c>
      <c r="H75" s="19">
        <v>300.99299999999994</v>
      </c>
      <c r="I75" s="140">
        <v>113.44399999999999</v>
      </c>
      <c r="J75" s="214">
        <f t="shared" si="62"/>
        <v>5.6214131141840117E-2</v>
      </c>
      <c r="K75" s="215">
        <f t="shared" si="63"/>
        <v>2.4784801055676438E-2</v>
      </c>
      <c r="L75" s="52">
        <f t="shared" si="64"/>
        <v>-0.62310086945543575</v>
      </c>
      <c r="N75" s="40">
        <f t="shared" si="67"/>
        <v>7.7159886180112256</v>
      </c>
      <c r="O75" s="143">
        <f t="shared" si="68"/>
        <v>6.0629576185131731</v>
      </c>
      <c r="P75" s="52">
        <f t="shared" si="69"/>
        <v>-0.21423450465432603</v>
      </c>
    </row>
    <row r="76" spans="1:16" ht="20.100000000000001" customHeight="1" x14ac:dyDescent="0.25">
      <c r="A76" s="38" t="s">
        <v>181</v>
      </c>
      <c r="B76" s="19">
        <v>75.34</v>
      </c>
      <c r="C76" s="140">
        <v>128.26</v>
      </c>
      <c r="D76" s="247">
        <f t="shared" si="59"/>
        <v>1.255323544897728E-2</v>
      </c>
      <c r="E76" s="215">
        <f t="shared" si="60"/>
        <v>2.344498307340221E-2</v>
      </c>
      <c r="F76" s="52">
        <f t="shared" si="61"/>
        <v>0.70241571542341363</v>
      </c>
      <c r="H76" s="19">
        <v>70.914999999999992</v>
      </c>
      <c r="I76" s="140">
        <v>101.887</v>
      </c>
      <c r="J76" s="214">
        <f t="shared" si="62"/>
        <v>1.3244245247974511E-2</v>
      </c>
      <c r="K76" s="215">
        <f t="shared" si="63"/>
        <v>2.2259872934308606E-2</v>
      </c>
      <c r="L76" s="52">
        <f t="shared" ref="L76:L93" si="73">(I76-H76)/H76</f>
        <v>0.43674821969964056</v>
      </c>
      <c r="N76" s="40">
        <f t="shared" ref="N76:N79" si="74">(H76/B76)*10</f>
        <v>9.4126625962304207</v>
      </c>
      <c r="O76" s="143">
        <f t="shared" ref="O76:O79" si="75">(I76/C76)*10</f>
        <v>7.9437860595665066</v>
      </c>
      <c r="P76" s="52">
        <f t="shared" ref="P76:P79" si="76">(O76-N76)/N76</f>
        <v>-0.15605324440845986</v>
      </c>
    </row>
    <row r="77" spans="1:16" ht="20.100000000000001" customHeight="1" x14ac:dyDescent="0.25">
      <c r="A77" s="38" t="s">
        <v>187</v>
      </c>
      <c r="B77" s="19">
        <v>465.09000000000003</v>
      </c>
      <c r="C77" s="140">
        <v>213.56</v>
      </c>
      <c r="D77" s="247">
        <f t="shared" si="59"/>
        <v>7.7493818356315941E-2</v>
      </c>
      <c r="E77" s="215">
        <f t="shared" si="60"/>
        <v>3.9037194644907035E-2</v>
      </c>
      <c r="F77" s="52">
        <f t="shared" si="61"/>
        <v>-0.54082005633318286</v>
      </c>
      <c r="H77" s="19">
        <v>184.72499999999999</v>
      </c>
      <c r="I77" s="140">
        <v>94.950999999999993</v>
      </c>
      <c r="J77" s="214">
        <f t="shared" si="62"/>
        <v>3.4499657384644881E-2</v>
      </c>
      <c r="K77" s="215">
        <f t="shared" si="63"/>
        <v>2.0744522804533812E-2</v>
      </c>
      <c r="L77" s="52">
        <f t="shared" si="73"/>
        <v>-0.48598727838679118</v>
      </c>
      <c r="N77" s="40">
        <f t="shared" si="74"/>
        <v>3.971811907372766</v>
      </c>
      <c r="O77" s="143">
        <f t="shared" si="75"/>
        <v>4.446104139351938</v>
      </c>
      <c r="P77" s="52">
        <f t="shared" si="76"/>
        <v>0.11941457527199521</v>
      </c>
    </row>
    <row r="78" spans="1:16" ht="20.100000000000001" customHeight="1" x14ac:dyDescent="0.25">
      <c r="A78" s="38" t="s">
        <v>212</v>
      </c>
      <c r="B78" s="19">
        <v>27.2</v>
      </c>
      <c r="C78" s="140">
        <v>58.860000000000007</v>
      </c>
      <c r="D78" s="247">
        <f t="shared" si="59"/>
        <v>4.5320945608200418E-3</v>
      </c>
      <c r="E78" s="215">
        <f t="shared" si="60"/>
        <v>1.0759174362236506E-2</v>
      </c>
      <c r="F78" s="52">
        <f t="shared" si="61"/>
        <v>1.1639705882352944</v>
      </c>
      <c r="H78" s="19">
        <v>32.262</v>
      </c>
      <c r="I78" s="140">
        <v>60.667000000000002</v>
      </c>
      <c r="J78" s="214">
        <f t="shared" si="62"/>
        <v>6.0253238410795142E-3</v>
      </c>
      <c r="K78" s="215">
        <f t="shared" si="63"/>
        <v>1.3254288685560476E-2</v>
      </c>
      <c r="L78" s="52">
        <f t="shared" si="73"/>
        <v>0.8804475853945819</v>
      </c>
      <c r="N78" s="40">
        <f t="shared" ref="N78" si="77">(H78/B78)*10</f>
        <v>11.861029411764704</v>
      </c>
      <c r="O78" s="143">
        <f t="shared" ref="O78" si="78">(I78/C78)*10</f>
        <v>10.306999660210669</v>
      </c>
      <c r="P78" s="52">
        <f t="shared" ref="P78" si="79">(O78-N78)/N78</f>
        <v>-0.13101980423491957</v>
      </c>
    </row>
    <row r="79" spans="1:16" ht="20.100000000000001" customHeight="1" x14ac:dyDescent="0.25">
      <c r="A79" s="38" t="s">
        <v>201</v>
      </c>
      <c r="B79" s="19">
        <v>17.41</v>
      </c>
      <c r="C79" s="140">
        <v>52.379999999999995</v>
      </c>
      <c r="D79" s="247">
        <f t="shared" ref="D79:D91" si="80">B79/$B$95</f>
        <v>2.9008737611719462E-3</v>
      </c>
      <c r="E79" s="215">
        <f t="shared" ref="E79:E91" si="81">C79/$C$95</f>
        <v>9.5746781021737708E-3</v>
      </c>
      <c r="F79" s="52">
        <f t="shared" si="61"/>
        <v>2.0086157380815624</v>
      </c>
      <c r="H79" s="19">
        <v>30.125999999999998</v>
      </c>
      <c r="I79" s="140">
        <v>55.097000000000001</v>
      </c>
      <c r="J79" s="214">
        <f t="shared" ref="J79:J90" si="82">H79/$H$95</f>
        <v>5.6263996663679068E-3</v>
      </c>
      <c r="K79" s="215">
        <f t="shared" ref="K79:K90" si="83">I79/$I$95</f>
        <v>1.2037376888725759E-2</v>
      </c>
      <c r="L79" s="52">
        <f t="shared" si="73"/>
        <v>0.82888534820420923</v>
      </c>
      <c r="N79" s="40">
        <f t="shared" si="74"/>
        <v>17.303848363009763</v>
      </c>
      <c r="O79" s="143">
        <f t="shared" si="75"/>
        <v>10.518709431080566</v>
      </c>
      <c r="P79" s="52">
        <f t="shared" si="76"/>
        <v>-0.39211733653617248</v>
      </c>
    </row>
    <row r="80" spans="1:16" ht="20.100000000000001" customHeight="1" x14ac:dyDescent="0.25">
      <c r="A80" s="38" t="s">
        <v>167</v>
      </c>
      <c r="B80" s="19">
        <v>165.69</v>
      </c>
      <c r="C80" s="140">
        <v>76.820000000000007</v>
      </c>
      <c r="D80" s="247">
        <f t="shared" si="80"/>
        <v>2.7607453962583559E-2</v>
      </c>
      <c r="E80" s="215">
        <f t="shared" si="81"/>
        <v>1.404213004599063E-2</v>
      </c>
      <c r="F80" s="52">
        <f t="shared" si="61"/>
        <v>-0.53636308769388608</v>
      </c>
      <c r="H80" s="19">
        <v>101.349</v>
      </c>
      <c r="I80" s="140">
        <v>46.066000000000003</v>
      </c>
      <c r="J80" s="214">
        <f t="shared" si="82"/>
        <v>1.8928167688598587E-2</v>
      </c>
      <c r="K80" s="215">
        <f t="shared" si="83"/>
        <v>1.0064319359602896E-2</v>
      </c>
      <c r="L80" s="52">
        <f t="shared" si="73"/>
        <v>-0.5454715882741813</v>
      </c>
      <c r="N80" s="40">
        <f t="shared" ref="N80:N93" si="84">(H80/B80)*10</f>
        <v>6.1167843563280835</v>
      </c>
      <c r="O80" s="143">
        <f t="shared" ref="O80:O93" si="85">(I80/C80)*10</f>
        <v>5.9966154647227281</v>
      </c>
      <c r="P80" s="52">
        <f t="shared" ref="P80:P93" si="86">(O80-N80)/N80</f>
        <v>-1.9645762316442519E-2</v>
      </c>
    </row>
    <row r="81" spans="1:16" ht="20.100000000000001" customHeight="1" x14ac:dyDescent="0.25">
      <c r="A81" s="38" t="s">
        <v>237</v>
      </c>
      <c r="B81" s="19"/>
      <c r="C81" s="140">
        <v>2.6</v>
      </c>
      <c r="D81" s="247">
        <f t="shared" si="80"/>
        <v>0</v>
      </c>
      <c r="E81" s="215">
        <f t="shared" si="81"/>
        <v>4.7526084508689968E-4</v>
      </c>
      <c r="F81" s="52"/>
      <c r="H81" s="19"/>
      <c r="I81" s="140">
        <v>35.725999999999999</v>
      </c>
      <c r="J81" s="214">
        <f t="shared" si="82"/>
        <v>0</v>
      </c>
      <c r="K81" s="215">
        <f t="shared" si="83"/>
        <v>7.8052766344195949E-3</v>
      </c>
      <c r="L81" s="52"/>
      <c r="N81" s="40"/>
      <c r="O81" s="143">
        <f t="shared" si="85"/>
        <v>137.40769230769229</v>
      </c>
      <c r="P81" s="52"/>
    </row>
    <row r="82" spans="1:16" ht="20.100000000000001" customHeight="1" x14ac:dyDescent="0.25">
      <c r="A82" s="38" t="s">
        <v>223</v>
      </c>
      <c r="B82" s="19">
        <v>13.95</v>
      </c>
      <c r="C82" s="140">
        <v>16.13</v>
      </c>
      <c r="D82" s="247">
        <f t="shared" si="80"/>
        <v>2.324364673655867E-3</v>
      </c>
      <c r="E82" s="215">
        <f t="shared" si="81"/>
        <v>2.9484451658660349E-3</v>
      </c>
      <c r="F82" s="52">
        <f t="shared" si="61"/>
        <v>0.15627240143369175</v>
      </c>
      <c r="H82" s="19">
        <v>25.934999999999999</v>
      </c>
      <c r="I82" s="140">
        <v>18.337</v>
      </c>
      <c r="J82" s="214">
        <f t="shared" si="82"/>
        <v>4.8436790595250507E-3</v>
      </c>
      <c r="K82" s="215">
        <f t="shared" si="83"/>
        <v>4.006195981787833E-3</v>
      </c>
      <c r="L82" s="52">
        <f t="shared" si="73"/>
        <v>-0.29296317717370346</v>
      </c>
      <c r="N82" s="40">
        <f t="shared" si="84"/>
        <v>18.591397849462364</v>
      </c>
      <c r="O82" s="143">
        <f t="shared" si="85"/>
        <v>11.368257904525729</v>
      </c>
      <c r="P82" s="52">
        <f t="shared" si="86"/>
        <v>-0.38852054070509379</v>
      </c>
    </row>
    <row r="83" spans="1:16" ht="20.100000000000001" customHeight="1" x14ac:dyDescent="0.25">
      <c r="A83" s="38" t="s">
        <v>209</v>
      </c>
      <c r="B83" s="19">
        <v>7.9399999999999995</v>
      </c>
      <c r="C83" s="140">
        <v>19.62</v>
      </c>
      <c r="D83" s="247">
        <f t="shared" si="80"/>
        <v>1.3229717210629093E-3</v>
      </c>
      <c r="E83" s="215">
        <f t="shared" si="81"/>
        <v>3.5863914540788353E-3</v>
      </c>
      <c r="F83" s="52">
        <f t="shared" si="61"/>
        <v>1.4710327455919399</v>
      </c>
      <c r="H83" s="19">
        <v>9.7409999999999997</v>
      </c>
      <c r="I83" s="140">
        <v>13.853999999999999</v>
      </c>
      <c r="J83" s="214">
        <f t="shared" si="82"/>
        <v>1.8192511169783504E-3</v>
      </c>
      <c r="K83" s="215">
        <f t="shared" si="83"/>
        <v>3.026767690008651E-3</v>
      </c>
      <c r="L83" s="52">
        <f t="shared" si="73"/>
        <v>0.42223591007083461</v>
      </c>
      <c r="N83" s="40">
        <f t="shared" si="84"/>
        <v>12.268261964735515</v>
      </c>
      <c r="O83" s="143">
        <f t="shared" si="85"/>
        <v>7.0611620795107024</v>
      </c>
      <c r="P83" s="52">
        <f t="shared" si="86"/>
        <v>-0.42443663985920355</v>
      </c>
    </row>
    <row r="84" spans="1:16" ht="20.100000000000001" customHeight="1" x14ac:dyDescent="0.25">
      <c r="A84" s="38" t="s">
        <v>204</v>
      </c>
      <c r="B84" s="19">
        <v>116.47999999999999</v>
      </c>
      <c r="C84" s="140">
        <v>23.13</v>
      </c>
      <c r="D84" s="247">
        <f t="shared" si="80"/>
        <v>1.9408028472217592E-2</v>
      </c>
      <c r="E84" s="215">
        <f t="shared" si="81"/>
        <v>4.2279935949461498E-3</v>
      </c>
      <c r="F84" s="52">
        <f t="shared" si="61"/>
        <v>-0.80142513736263743</v>
      </c>
      <c r="H84" s="19">
        <v>74.141999999999996</v>
      </c>
      <c r="I84" s="140">
        <v>13.125999999999999</v>
      </c>
      <c r="J84" s="214">
        <f t="shared" si="82"/>
        <v>1.3846927041885726E-2</v>
      </c>
      <c r="K84" s="215">
        <f t="shared" si="83"/>
        <v>2.8677170996862676E-3</v>
      </c>
      <c r="L84" s="52">
        <f t="shared" si="73"/>
        <v>-0.82296134444714197</v>
      </c>
      <c r="N84" s="40">
        <f t="shared" si="84"/>
        <v>6.3652129120879124</v>
      </c>
      <c r="O84" s="143">
        <f t="shared" si="85"/>
        <v>5.674881106787721</v>
      </c>
      <c r="P84" s="52">
        <f t="shared" si="86"/>
        <v>-0.10845384354531344</v>
      </c>
    </row>
    <row r="85" spans="1:16" ht="20.100000000000001" customHeight="1" x14ac:dyDescent="0.25">
      <c r="A85" s="38" t="s">
        <v>202</v>
      </c>
      <c r="B85" s="19">
        <v>21.029999999999998</v>
      </c>
      <c r="C85" s="140">
        <v>17.529999999999998</v>
      </c>
      <c r="D85" s="247">
        <f t="shared" si="80"/>
        <v>3.5040422284575543E-3</v>
      </c>
      <c r="E85" s="215">
        <f t="shared" si="81"/>
        <v>3.2043548516820577E-3</v>
      </c>
      <c r="F85" s="52">
        <f t="shared" si="61"/>
        <v>-0.16642891107941038</v>
      </c>
      <c r="H85" s="19">
        <v>89.147999999999996</v>
      </c>
      <c r="I85" s="140">
        <v>13.007999999999999</v>
      </c>
      <c r="J85" s="214">
        <f t="shared" si="82"/>
        <v>1.6649481426587207E-2</v>
      </c>
      <c r="K85" s="215">
        <f t="shared" si="83"/>
        <v>2.8419369215845628E-3</v>
      </c>
      <c r="L85" s="52">
        <f t="shared" si="73"/>
        <v>-0.85408534123031365</v>
      </c>
      <c r="N85" s="40">
        <f t="shared" si="84"/>
        <v>42.390870185449359</v>
      </c>
      <c r="O85" s="143">
        <f t="shared" si="85"/>
        <v>7.4204221334854541</v>
      </c>
      <c r="P85" s="52">
        <f t="shared" si="86"/>
        <v>-0.82495235174406711</v>
      </c>
    </row>
    <row r="86" spans="1:16" ht="20.100000000000001" customHeight="1" x14ac:dyDescent="0.25">
      <c r="A86" s="38" t="s">
        <v>169</v>
      </c>
      <c r="B86" s="19">
        <v>6.4</v>
      </c>
      <c r="C86" s="140">
        <v>8.6499999999999986</v>
      </c>
      <c r="D86" s="247">
        <f t="shared" si="80"/>
        <v>1.0663751907811865E-3</v>
      </c>
      <c r="E86" s="215">
        <f t="shared" si="81"/>
        <v>1.5811562730775699E-3</v>
      </c>
      <c r="F86" s="52">
        <f t="shared" si="61"/>
        <v>0.35156249999999972</v>
      </c>
      <c r="H86" s="19">
        <v>7.5880000000000001</v>
      </c>
      <c r="I86" s="140">
        <v>8.8010000000000002</v>
      </c>
      <c r="J86" s="214">
        <f t="shared" si="82"/>
        <v>1.4171519839474103E-3</v>
      </c>
      <c r="K86" s="215">
        <f t="shared" si="83"/>
        <v>1.9228080294330979E-3</v>
      </c>
      <c r="L86" s="52">
        <f t="shared" si="73"/>
        <v>0.15985767000527148</v>
      </c>
      <c r="N86" s="40">
        <f t="shared" si="84"/>
        <v>11.856249999999999</v>
      </c>
      <c r="O86" s="143">
        <f t="shared" si="85"/>
        <v>10.17456647398844</v>
      </c>
      <c r="P86" s="52">
        <f t="shared" si="86"/>
        <v>-0.1418394117880071</v>
      </c>
    </row>
    <row r="87" spans="1:16" ht="20.100000000000001" customHeight="1" x14ac:dyDescent="0.25">
      <c r="A87" s="38" t="s">
        <v>228</v>
      </c>
      <c r="B87" s="19">
        <v>5.51</v>
      </c>
      <c r="C87" s="140">
        <v>12.6</v>
      </c>
      <c r="D87" s="247">
        <f t="shared" si="80"/>
        <v>9.1808239081317769E-4</v>
      </c>
      <c r="E87" s="215">
        <f t="shared" si="81"/>
        <v>2.3031871723442061E-3</v>
      </c>
      <c r="F87" s="52">
        <f t="shared" si="61"/>
        <v>1.2867513611615244</v>
      </c>
      <c r="H87" s="19">
        <v>3.8090000000000002</v>
      </c>
      <c r="I87" s="140">
        <v>8.3219999999999992</v>
      </c>
      <c r="J87" s="214">
        <f t="shared" si="82"/>
        <v>7.1137742578488219E-4</v>
      </c>
      <c r="K87" s="215">
        <f t="shared" si="83"/>
        <v>1.8181579844270242E-3</v>
      </c>
      <c r="L87" s="52">
        <f t="shared" si="73"/>
        <v>1.1848254134943552</v>
      </c>
      <c r="N87" s="40">
        <f t="shared" si="84"/>
        <v>6.9128856624319424</v>
      </c>
      <c r="O87" s="143">
        <f t="shared" si="85"/>
        <v>6.6047619047619044</v>
      </c>
      <c r="P87" s="52">
        <f t="shared" si="86"/>
        <v>-4.4572378702071647E-2</v>
      </c>
    </row>
    <row r="88" spans="1:16" ht="20.100000000000001" customHeight="1" x14ac:dyDescent="0.25">
      <c r="A88" s="38" t="s">
        <v>203</v>
      </c>
      <c r="B88" s="19">
        <v>4.6499999999999995</v>
      </c>
      <c r="C88" s="140">
        <v>6.56</v>
      </c>
      <c r="D88" s="247">
        <f t="shared" si="80"/>
        <v>7.7478822455195569E-4</v>
      </c>
      <c r="E88" s="215">
        <f t="shared" si="81"/>
        <v>1.199119670680793E-3</v>
      </c>
      <c r="F88" s="52">
        <f t="shared" si="61"/>
        <v>0.41075268817204308</v>
      </c>
      <c r="H88" s="19">
        <v>5.6029999999999998</v>
      </c>
      <c r="I88" s="140">
        <v>6.270999999999999</v>
      </c>
      <c r="J88" s="214">
        <f t="shared" si="82"/>
        <v>1.0464289096016525E-3</v>
      </c>
      <c r="K88" s="215">
        <f t="shared" si="83"/>
        <v>1.3700635328456944E-3</v>
      </c>
      <c r="L88" s="52">
        <f t="shared" si="73"/>
        <v>0.11922184543994276</v>
      </c>
      <c r="N88" s="40">
        <f t="shared" si="84"/>
        <v>12.049462365591399</v>
      </c>
      <c r="O88" s="143">
        <f t="shared" si="85"/>
        <v>9.5594512195121943</v>
      </c>
      <c r="P88" s="52">
        <f t="shared" si="86"/>
        <v>-0.20664914919272356</v>
      </c>
    </row>
    <row r="89" spans="1:16" ht="20.100000000000001" customHeight="1" x14ac:dyDescent="0.25">
      <c r="A89" s="38" t="s">
        <v>207</v>
      </c>
      <c r="B89" s="19">
        <v>6.92</v>
      </c>
      <c r="C89" s="140">
        <v>5.5500000000000007</v>
      </c>
      <c r="D89" s="247">
        <f t="shared" si="80"/>
        <v>1.1530181750321578E-3</v>
      </c>
      <c r="E89" s="215">
        <f t="shared" si="81"/>
        <v>1.0144991116278052E-3</v>
      </c>
      <c r="F89" s="52">
        <f t="shared" si="61"/>
        <v>-0.19797687861271665</v>
      </c>
      <c r="H89" s="19">
        <v>8.8179999999999996</v>
      </c>
      <c r="I89" s="140">
        <v>5.7489999999999997</v>
      </c>
      <c r="J89" s="214">
        <f t="shared" si="82"/>
        <v>1.6468695564639251E-3</v>
      </c>
      <c r="K89" s="215">
        <f t="shared" si="83"/>
        <v>1.2560190161584909E-3</v>
      </c>
      <c r="L89" s="52">
        <f t="shared" si="73"/>
        <v>-0.34803810387843048</v>
      </c>
      <c r="N89" s="40">
        <f t="shared" si="84"/>
        <v>12.742774566473988</v>
      </c>
      <c r="O89" s="143">
        <f t="shared" si="85"/>
        <v>10.358558558558556</v>
      </c>
      <c r="P89" s="52">
        <f t="shared" si="86"/>
        <v>-0.18710336555652973</v>
      </c>
    </row>
    <row r="90" spans="1:16" ht="20.100000000000001" customHeight="1" x14ac:dyDescent="0.25">
      <c r="A90" s="38" t="s">
        <v>210</v>
      </c>
      <c r="B90" s="19"/>
      <c r="C90" s="140">
        <v>9</v>
      </c>
      <c r="D90" s="247">
        <f t="shared" si="80"/>
        <v>0</v>
      </c>
      <c r="E90" s="215">
        <f t="shared" si="81"/>
        <v>1.6451336945315757E-3</v>
      </c>
      <c r="F90" s="52"/>
      <c r="H90" s="19"/>
      <c r="I90" s="140">
        <v>3.8039999999999998</v>
      </c>
      <c r="J90" s="214">
        <f t="shared" si="82"/>
        <v>0</v>
      </c>
      <c r="K90" s="215">
        <f t="shared" si="83"/>
        <v>8.310830296515742E-4</v>
      </c>
      <c r="L90" s="52"/>
      <c r="N90" s="40"/>
      <c r="O90" s="143">
        <f t="shared" si="85"/>
        <v>4.2266666666666666</v>
      </c>
      <c r="P90" s="52"/>
    </row>
    <row r="91" spans="1:16" ht="20.100000000000001" customHeight="1" x14ac:dyDescent="0.25">
      <c r="A91" s="38" t="s">
        <v>238</v>
      </c>
      <c r="B91" s="19"/>
      <c r="C91" s="140">
        <v>7.2</v>
      </c>
      <c r="D91" s="247">
        <f t="shared" si="80"/>
        <v>0</v>
      </c>
      <c r="E91" s="215">
        <f t="shared" si="81"/>
        <v>1.3161069556252606E-3</v>
      </c>
      <c r="F91" s="52"/>
      <c r="H91" s="19"/>
      <c r="I91" s="140">
        <v>3.133</v>
      </c>
      <c r="J91" s="214">
        <f>H91/$H$95</f>
        <v>0</v>
      </c>
      <c r="K91" s="215">
        <f>I91/$I$95</f>
        <v>6.8448557620882802E-4</v>
      </c>
      <c r="L91" s="52"/>
      <c r="N91" s="40"/>
      <c r="O91" s="143">
        <f t="shared" si="85"/>
        <v>4.3513888888888888</v>
      </c>
      <c r="P91" s="52"/>
    </row>
    <row r="92" spans="1:16" ht="20.100000000000001" customHeight="1" x14ac:dyDescent="0.25">
      <c r="A92" s="38" t="s">
        <v>239</v>
      </c>
      <c r="B92" s="19">
        <v>2.13</v>
      </c>
      <c r="C92" s="140">
        <v>1.19</v>
      </c>
      <c r="D92" s="247">
        <f>B92/$B$95</f>
        <v>3.5490299318186361E-4</v>
      </c>
      <c r="E92" s="215">
        <f>C92/$C$95</f>
        <v>2.1752323294361946E-4</v>
      </c>
      <c r="F92" s="52">
        <f t="shared" si="61"/>
        <v>-0.44131455399061031</v>
      </c>
      <c r="H92" s="19">
        <v>1.857</v>
      </c>
      <c r="I92" s="140">
        <v>2.2640000000000002</v>
      </c>
      <c r="J92" s="214">
        <f>H92/$H$95</f>
        <v>3.4681750582371388E-4</v>
      </c>
      <c r="K92" s="215">
        <f>I92/$I$95</f>
        <v>4.9462985781576342E-4</v>
      </c>
      <c r="L92" s="52">
        <f t="shared" si="73"/>
        <v>0.21917070543888004</v>
      </c>
      <c r="N92" s="40">
        <f t="shared" si="84"/>
        <v>8.71830985915493</v>
      </c>
      <c r="O92" s="143">
        <f t="shared" si="85"/>
        <v>19.025210084033617</v>
      </c>
      <c r="P92" s="52">
        <f t="shared" si="86"/>
        <v>1.1822131114158105</v>
      </c>
    </row>
    <row r="93" spans="1:16" ht="20.100000000000001" customHeight="1" x14ac:dyDescent="0.25">
      <c r="A93" s="38" t="s">
        <v>233</v>
      </c>
      <c r="B93" s="19">
        <v>2.25</v>
      </c>
      <c r="C93" s="140">
        <v>4.8899999999999997</v>
      </c>
      <c r="D93" s="247">
        <f>B93/$B$95</f>
        <v>3.7489752800901088E-4</v>
      </c>
      <c r="E93" s="215">
        <f>C93/$C$95</f>
        <v>8.9385597402882281E-4</v>
      </c>
      <c r="F93" s="52">
        <f t="shared" si="61"/>
        <v>1.1733333333333331</v>
      </c>
      <c r="H93" s="19">
        <v>0.78100000000000003</v>
      </c>
      <c r="I93" s="140">
        <v>2.2519999999999998</v>
      </c>
      <c r="J93" s="214">
        <f>H93/$H$95</f>
        <v>1.4586132043528302E-4</v>
      </c>
      <c r="K93" s="215">
        <f>I93/$I$95</f>
        <v>4.920081447884713E-4</v>
      </c>
      <c r="L93" s="52">
        <f t="shared" si="73"/>
        <v>1.8834827144686295</v>
      </c>
      <c r="N93" s="40">
        <f t="shared" si="84"/>
        <v>3.4711111111111115</v>
      </c>
      <c r="O93" s="143">
        <f t="shared" si="85"/>
        <v>4.6053169734151327</v>
      </c>
      <c r="P93" s="52">
        <f t="shared" si="86"/>
        <v>0.32675585021562709</v>
      </c>
    </row>
    <row r="94" spans="1:16" ht="20.100000000000001" customHeight="1" thickBot="1" x14ac:dyDescent="0.3">
      <c r="A94" s="8" t="s">
        <v>17</v>
      </c>
      <c r="B94" s="196">
        <f>B95-SUM(B68:B93)</f>
        <v>41.230000000001382</v>
      </c>
      <c r="C94" s="22">
        <f>C95-SUM(C68:C93)</f>
        <v>15.419999999998254</v>
      </c>
      <c r="D94" s="247">
        <f>B94/$B$95</f>
        <v>6.8697889243609046E-3</v>
      </c>
      <c r="E94" s="215">
        <f>C94/$C$95</f>
        <v>2.8186623966304472E-3</v>
      </c>
      <c r="F94" s="52">
        <f t="shared" si="61"/>
        <v>-0.62600048508373185</v>
      </c>
      <c r="H94" s="196">
        <f>H95-SUM(H68:H93)</f>
        <v>28.304000000000087</v>
      </c>
      <c r="I94" s="119">
        <f>I95-SUM(I68:I93)</f>
        <v>10.026999999999134</v>
      </c>
      <c r="J94" s="214">
        <f>H94/$H$95</f>
        <v>5.286118839436956E-3</v>
      </c>
      <c r="K94" s="215">
        <f>I94/$I$95</f>
        <v>2.1906597103879114E-3</v>
      </c>
      <c r="L94" s="52">
        <f t="shared" si="64"/>
        <v>-0.64573911814587681</v>
      </c>
      <c r="N94" s="40">
        <f t="shared" ref="N94" si="87">(H94/B94)*10</f>
        <v>6.8649041959735966</v>
      </c>
      <c r="O94" s="143">
        <f t="shared" ref="O94" si="88">(I94/C94)*10</f>
        <v>6.5025940337226125</v>
      </c>
      <c r="P94" s="52">
        <f t="shared" ref="P94" si="89">(O94-N94)/N94</f>
        <v>-5.2777162201839069E-2</v>
      </c>
    </row>
    <row r="95" spans="1:16" ht="26.25" customHeight="1" thickBot="1" x14ac:dyDescent="0.3">
      <c r="A95" s="12" t="s">
        <v>18</v>
      </c>
      <c r="B95" s="17">
        <v>6001.64</v>
      </c>
      <c r="C95" s="145">
        <v>5470.6799999999994</v>
      </c>
      <c r="D95" s="243">
        <f>SUM(D68:D94)</f>
        <v>1</v>
      </c>
      <c r="E95" s="244">
        <f>SUM(E68:E94)</f>
        <v>0.99999999999999956</v>
      </c>
      <c r="F95" s="57">
        <f>(C95-B95)/B95</f>
        <v>-8.8469151765184342E-2</v>
      </c>
      <c r="G95" s="1"/>
      <c r="H95" s="17">
        <v>5354.4010000000017</v>
      </c>
      <c r="I95" s="145">
        <v>4577.1600000000008</v>
      </c>
      <c r="J95" s="255">
        <f>H95/$H$95</f>
        <v>1</v>
      </c>
      <c r="K95" s="244">
        <f>I95/$I$95</f>
        <v>1</v>
      </c>
      <c r="L95" s="57">
        <f>(I95-H95)/H95</f>
        <v>-0.14515928112220222</v>
      </c>
      <c r="M95" s="1"/>
      <c r="N95" s="37">
        <f t="shared" ref="N95:O95" si="90">(H95/B95)*10</f>
        <v>8.9215631060843386</v>
      </c>
      <c r="O95" s="150">
        <f t="shared" si="90"/>
        <v>8.3667112680690536</v>
      </c>
      <c r="P95" s="57">
        <f>(O95-N95)/N95</f>
        <v>-6.2192222530700524E-2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50" t="s">
        <v>3</v>
      </c>
      <c r="B4" s="338"/>
      <c r="C4" s="338"/>
      <c r="D4" s="373" t="s">
        <v>1</v>
      </c>
      <c r="E4" s="381"/>
      <c r="F4" s="363" t="s">
        <v>13</v>
      </c>
      <c r="G4" s="363"/>
      <c r="H4" s="380" t="s">
        <v>34</v>
      </c>
      <c r="I4" s="381"/>
      <c r="K4" s="373" t="s">
        <v>19</v>
      </c>
      <c r="L4" s="381"/>
      <c r="M4" s="363" t="s">
        <v>13</v>
      </c>
      <c r="N4" s="363"/>
      <c r="O4" s="380" t="s">
        <v>34</v>
      </c>
      <c r="P4" s="381"/>
      <c r="R4" s="373" t="s">
        <v>22</v>
      </c>
      <c r="S4" s="363"/>
      <c r="T4" s="69" t="s">
        <v>0</v>
      </c>
    </row>
    <row r="5" spans="1:20" x14ac:dyDescent="0.25">
      <c r="A5" s="364"/>
      <c r="B5" s="339"/>
      <c r="C5" s="339"/>
      <c r="D5" s="382" t="s">
        <v>40</v>
      </c>
      <c r="E5" s="383"/>
      <c r="F5" s="384" t="str">
        <f>D5</f>
        <v>jan - mar</v>
      </c>
      <c r="G5" s="384"/>
      <c r="H5" s="382" t="str">
        <f>F5</f>
        <v>jan - mar</v>
      </c>
      <c r="I5" s="383"/>
      <c r="K5" s="382" t="str">
        <f>D5</f>
        <v>jan - mar</v>
      </c>
      <c r="L5" s="383"/>
      <c r="M5" s="384" t="str">
        <f>D5</f>
        <v>jan - mar</v>
      </c>
      <c r="N5" s="384"/>
      <c r="O5" s="382" t="str">
        <f>D5</f>
        <v>jan - mar</v>
      </c>
      <c r="P5" s="383"/>
      <c r="R5" s="382" t="str">
        <f>D5</f>
        <v>jan - mar</v>
      </c>
      <c r="S5" s="384"/>
      <c r="T5" s="67" t="s">
        <v>35</v>
      </c>
    </row>
    <row r="6" spans="1:20" ht="15.75" thickBot="1" x14ac:dyDescent="0.3">
      <c r="A6" s="364"/>
      <c r="B6" s="339"/>
      <c r="C6" s="339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50" t="s">
        <v>2</v>
      </c>
      <c r="B23" s="338"/>
      <c r="C23" s="338"/>
      <c r="D23" s="373" t="s">
        <v>1</v>
      </c>
      <c r="E23" s="381"/>
      <c r="F23" s="363" t="s">
        <v>13</v>
      </c>
      <c r="G23" s="363"/>
      <c r="H23" s="380" t="s">
        <v>34</v>
      </c>
      <c r="I23" s="381"/>
      <c r="J23"/>
      <c r="K23" s="373" t="s">
        <v>19</v>
      </c>
      <c r="L23" s="381"/>
      <c r="M23" s="363" t="s">
        <v>13</v>
      </c>
      <c r="N23" s="363"/>
      <c r="O23" s="380" t="s">
        <v>34</v>
      </c>
      <c r="P23" s="381"/>
      <c r="Q23"/>
      <c r="R23" s="373" t="s">
        <v>22</v>
      </c>
      <c r="S23" s="363"/>
      <c r="T23" s="69" t="s">
        <v>0</v>
      </c>
    </row>
    <row r="24" spans="1:20" s="3" customFormat="1" ht="15" customHeight="1" x14ac:dyDescent="0.25">
      <c r="A24" s="364"/>
      <c r="B24" s="339"/>
      <c r="C24" s="339"/>
      <c r="D24" s="382" t="s">
        <v>40</v>
      </c>
      <c r="E24" s="383"/>
      <c r="F24" s="384" t="str">
        <f>D24</f>
        <v>jan - mar</v>
      </c>
      <c r="G24" s="384"/>
      <c r="H24" s="382" t="str">
        <f>F24</f>
        <v>jan - mar</v>
      </c>
      <c r="I24" s="383"/>
      <c r="J24"/>
      <c r="K24" s="382" t="str">
        <f>D24</f>
        <v>jan - mar</v>
      </c>
      <c r="L24" s="383"/>
      <c r="M24" s="384" t="str">
        <f>D24</f>
        <v>jan - mar</v>
      </c>
      <c r="N24" s="384"/>
      <c r="O24" s="382" t="str">
        <f>D24</f>
        <v>jan - mar</v>
      </c>
      <c r="P24" s="383"/>
      <c r="Q24"/>
      <c r="R24" s="382" t="str">
        <f>D24</f>
        <v>jan - mar</v>
      </c>
      <c r="S24" s="384"/>
      <c r="T24" s="67" t="s">
        <v>35</v>
      </c>
    </row>
    <row r="25" spans="1:20" ht="15.75" customHeight="1" thickBot="1" x14ac:dyDescent="0.3">
      <c r="A25" s="364"/>
      <c r="B25" s="339"/>
      <c r="C25" s="339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50" t="s">
        <v>2</v>
      </c>
      <c r="B42" s="338"/>
      <c r="C42" s="338"/>
      <c r="D42" s="373" t="s">
        <v>1</v>
      </c>
      <c r="E42" s="381"/>
      <c r="F42" s="363" t="s">
        <v>13</v>
      </c>
      <c r="G42" s="363"/>
      <c r="H42" s="380" t="s">
        <v>34</v>
      </c>
      <c r="I42" s="381"/>
      <c r="K42" s="373" t="s">
        <v>19</v>
      </c>
      <c r="L42" s="381"/>
      <c r="M42" s="363" t="s">
        <v>13</v>
      </c>
      <c r="N42" s="363"/>
      <c r="O42" s="380" t="s">
        <v>34</v>
      </c>
      <c r="P42" s="381"/>
      <c r="R42" s="373" t="s">
        <v>22</v>
      </c>
      <c r="S42" s="363"/>
      <c r="T42" s="69" t="s">
        <v>0</v>
      </c>
    </row>
    <row r="43" spans="1:20" ht="15" customHeight="1" x14ac:dyDescent="0.25">
      <c r="A43" s="364"/>
      <c r="B43" s="339"/>
      <c r="C43" s="339"/>
      <c r="D43" s="382" t="s">
        <v>40</v>
      </c>
      <c r="E43" s="383"/>
      <c r="F43" s="384" t="str">
        <f>D43</f>
        <v>jan - mar</v>
      </c>
      <c r="G43" s="384"/>
      <c r="H43" s="382" t="str">
        <f>F43</f>
        <v>jan - mar</v>
      </c>
      <c r="I43" s="383"/>
      <c r="K43" s="382" t="str">
        <f>D43</f>
        <v>jan - mar</v>
      </c>
      <c r="L43" s="383"/>
      <c r="M43" s="384" t="str">
        <f>D43</f>
        <v>jan - mar</v>
      </c>
      <c r="N43" s="384"/>
      <c r="O43" s="382" t="str">
        <f>D43</f>
        <v>jan - mar</v>
      </c>
      <c r="P43" s="383"/>
      <c r="R43" s="382" t="str">
        <f>D43</f>
        <v>jan - mar</v>
      </c>
      <c r="S43" s="384"/>
      <c r="T43" s="67" t="s">
        <v>35</v>
      </c>
    </row>
    <row r="44" spans="1:20" ht="15.75" customHeight="1" thickBot="1" x14ac:dyDescent="0.3">
      <c r="A44" s="364"/>
      <c r="B44" s="339"/>
      <c r="C44" s="339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L36"/>
  <sheetViews>
    <sheetView showGridLines="0" topLeftCell="I20" workbookViewId="0">
      <selection activeCell="W30" sqref="W30:X30"/>
    </sheetView>
  </sheetViews>
  <sheetFormatPr defaultRowHeight="15" x14ac:dyDescent="0.25"/>
  <cols>
    <col min="1" max="1" width="19.42578125" bestFit="1" customWidth="1"/>
    <col min="20" max="20" width="18.5703125" customWidth="1"/>
    <col min="21" max="22" width="9.140625" customWidth="1"/>
    <col min="23" max="24" width="9.7109375" customWidth="1"/>
    <col min="262" max="262" width="19.42578125" bestFit="1" customWidth="1"/>
    <col min="272" max="272" width="18.5703125" customWidth="1"/>
    <col min="273" max="274" width="9.140625" customWidth="1"/>
    <col min="275" max="275" width="0" hidden="1" customWidth="1"/>
    <col min="276" max="277" width="9.85546875" customWidth="1"/>
    <col min="518" max="518" width="19.42578125" bestFit="1" customWidth="1"/>
    <col min="528" max="528" width="18.5703125" customWidth="1"/>
    <col min="529" max="530" width="9.140625" customWidth="1"/>
    <col min="531" max="531" width="0" hidden="1" customWidth="1"/>
    <col min="532" max="533" width="9.85546875" customWidth="1"/>
    <col min="774" max="774" width="19.42578125" bestFit="1" customWidth="1"/>
    <col min="784" max="784" width="18.5703125" customWidth="1"/>
    <col min="785" max="786" width="9.140625" customWidth="1"/>
    <col min="787" max="787" width="0" hidden="1" customWidth="1"/>
    <col min="788" max="789" width="9.85546875" customWidth="1"/>
    <col min="1030" max="1030" width="19.42578125" bestFit="1" customWidth="1"/>
    <col min="1040" max="1040" width="18.5703125" customWidth="1"/>
    <col min="1041" max="1042" width="9.140625" customWidth="1"/>
    <col min="1043" max="1043" width="0" hidden="1" customWidth="1"/>
    <col min="1044" max="1045" width="9.85546875" customWidth="1"/>
    <col min="1286" max="1286" width="19.42578125" bestFit="1" customWidth="1"/>
    <col min="1296" max="1296" width="18.5703125" customWidth="1"/>
    <col min="1297" max="1298" width="9.140625" customWidth="1"/>
    <col min="1299" max="1299" width="0" hidden="1" customWidth="1"/>
    <col min="1300" max="1301" width="9.85546875" customWidth="1"/>
    <col min="1542" max="1542" width="19.42578125" bestFit="1" customWidth="1"/>
    <col min="1552" max="1552" width="18.5703125" customWidth="1"/>
    <col min="1553" max="1554" width="9.140625" customWidth="1"/>
    <col min="1555" max="1555" width="0" hidden="1" customWidth="1"/>
    <col min="1556" max="1557" width="9.85546875" customWidth="1"/>
    <col min="1798" max="1798" width="19.42578125" bestFit="1" customWidth="1"/>
    <col min="1808" max="1808" width="18.5703125" customWidth="1"/>
    <col min="1809" max="1810" width="9.140625" customWidth="1"/>
    <col min="1811" max="1811" width="0" hidden="1" customWidth="1"/>
    <col min="1812" max="1813" width="9.85546875" customWidth="1"/>
    <col min="2054" max="2054" width="19.42578125" bestFit="1" customWidth="1"/>
    <col min="2064" max="2064" width="18.5703125" customWidth="1"/>
    <col min="2065" max="2066" width="9.140625" customWidth="1"/>
    <col min="2067" max="2067" width="0" hidden="1" customWidth="1"/>
    <col min="2068" max="2069" width="9.85546875" customWidth="1"/>
    <col min="2310" max="2310" width="19.42578125" bestFit="1" customWidth="1"/>
    <col min="2320" max="2320" width="18.5703125" customWidth="1"/>
    <col min="2321" max="2322" width="9.140625" customWidth="1"/>
    <col min="2323" max="2323" width="0" hidden="1" customWidth="1"/>
    <col min="2324" max="2325" width="9.85546875" customWidth="1"/>
    <col min="2566" max="2566" width="19.42578125" bestFit="1" customWidth="1"/>
    <col min="2576" max="2576" width="18.5703125" customWidth="1"/>
    <col min="2577" max="2578" width="9.140625" customWidth="1"/>
    <col min="2579" max="2579" width="0" hidden="1" customWidth="1"/>
    <col min="2580" max="2581" width="9.85546875" customWidth="1"/>
    <col min="2822" max="2822" width="19.42578125" bestFit="1" customWidth="1"/>
    <col min="2832" max="2832" width="18.5703125" customWidth="1"/>
    <col min="2833" max="2834" width="9.140625" customWidth="1"/>
    <col min="2835" max="2835" width="0" hidden="1" customWidth="1"/>
    <col min="2836" max="2837" width="9.85546875" customWidth="1"/>
    <col min="3078" max="3078" width="19.42578125" bestFit="1" customWidth="1"/>
    <col min="3088" max="3088" width="18.5703125" customWidth="1"/>
    <col min="3089" max="3090" width="9.140625" customWidth="1"/>
    <col min="3091" max="3091" width="0" hidden="1" customWidth="1"/>
    <col min="3092" max="3093" width="9.85546875" customWidth="1"/>
    <col min="3334" max="3334" width="19.42578125" bestFit="1" customWidth="1"/>
    <col min="3344" max="3344" width="18.5703125" customWidth="1"/>
    <col min="3345" max="3346" width="9.140625" customWidth="1"/>
    <col min="3347" max="3347" width="0" hidden="1" customWidth="1"/>
    <col min="3348" max="3349" width="9.85546875" customWidth="1"/>
    <col min="3590" max="3590" width="19.42578125" bestFit="1" customWidth="1"/>
    <col min="3600" max="3600" width="18.5703125" customWidth="1"/>
    <col min="3601" max="3602" width="9.140625" customWidth="1"/>
    <col min="3603" max="3603" width="0" hidden="1" customWidth="1"/>
    <col min="3604" max="3605" width="9.85546875" customWidth="1"/>
    <col min="3846" max="3846" width="19.42578125" bestFit="1" customWidth="1"/>
    <col min="3856" max="3856" width="18.5703125" customWidth="1"/>
    <col min="3857" max="3858" width="9.140625" customWidth="1"/>
    <col min="3859" max="3859" width="0" hidden="1" customWidth="1"/>
    <col min="3860" max="3861" width="9.85546875" customWidth="1"/>
    <col min="4102" max="4102" width="19.42578125" bestFit="1" customWidth="1"/>
    <col min="4112" max="4112" width="18.5703125" customWidth="1"/>
    <col min="4113" max="4114" width="9.140625" customWidth="1"/>
    <col min="4115" max="4115" width="0" hidden="1" customWidth="1"/>
    <col min="4116" max="4117" width="9.85546875" customWidth="1"/>
    <col min="4358" max="4358" width="19.42578125" bestFit="1" customWidth="1"/>
    <col min="4368" max="4368" width="18.5703125" customWidth="1"/>
    <col min="4369" max="4370" width="9.140625" customWidth="1"/>
    <col min="4371" max="4371" width="0" hidden="1" customWidth="1"/>
    <col min="4372" max="4373" width="9.85546875" customWidth="1"/>
    <col min="4614" max="4614" width="19.42578125" bestFit="1" customWidth="1"/>
    <col min="4624" max="4624" width="18.5703125" customWidth="1"/>
    <col min="4625" max="4626" width="9.140625" customWidth="1"/>
    <col min="4627" max="4627" width="0" hidden="1" customWidth="1"/>
    <col min="4628" max="4629" width="9.85546875" customWidth="1"/>
    <col min="4870" max="4870" width="19.42578125" bestFit="1" customWidth="1"/>
    <col min="4880" max="4880" width="18.5703125" customWidth="1"/>
    <col min="4881" max="4882" width="9.140625" customWidth="1"/>
    <col min="4883" max="4883" width="0" hidden="1" customWidth="1"/>
    <col min="4884" max="4885" width="9.85546875" customWidth="1"/>
    <col min="5126" max="5126" width="19.42578125" bestFit="1" customWidth="1"/>
    <col min="5136" max="5136" width="18.5703125" customWidth="1"/>
    <col min="5137" max="5138" width="9.140625" customWidth="1"/>
    <col min="5139" max="5139" width="0" hidden="1" customWidth="1"/>
    <col min="5140" max="5141" width="9.85546875" customWidth="1"/>
    <col min="5382" max="5382" width="19.42578125" bestFit="1" customWidth="1"/>
    <col min="5392" max="5392" width="18.5703125" customWidth="1"/>
    <col min="5393" max="5394" width="9.140625" customWidth="1"/>
    <col min="5395" max="5395" width="0" hidden="1" customWidth="1"/>
    <col min="5396" max="5397" width="9.85546875" customWidth="1"/>
    <col min="5638" max="5638" width="19.42578125" bestFit="1" customWidth="1"/>
    <col min="5648" max="5648" width="18.5703125" customWidth="1"/>
    <col min="5649" max="5650" width="9.140625" customWidth="1"/>
    <col min="5651" max="5651" width="0" hidden="1" customWidth="1"/>
    <col min="5652" max="5653" width="9.85546875" customWidth="1"/>
    <col min="5894" max="5894" width="19.42578125" bestFit="1" customWidth="1"/>
    <col min="5904" max="5904" width="18.5703125" customWidth="1"/>
    <col min="5905" max="5906" width="9.140625" customWidth="1"/>
    <col min="5907" max="5907" width="0" hidden="1" customWidth="1"/>
    <col min="5908" max="5909" width="9.85546875" customWidth="1"/>
    <col min="6150" max="6150" width="19.42578125" bestFit="1" customWidth="1"/>
    <col min="6160" max="6160" width="18.5703125" customWidth="1"/>
    <col min="6161" max="6162" width="9.140625" customWidth="1"/>
    <col min="6163" max="6163" width="0" hidden="1" customWidth="1"/>
    <col min="6164" max="6165" width="9.85546875" customWidth="1"/>
    <col min="6406" max="6406" width="19.42578125" bestFit="1" customWidth="1"/>
    <col min="6416" max="6416" width="18.5703125" customWidth="1"/>
    <col min="6417" max="6418" width="9.140625" customWidth="1"/>
    <col min="6419" max="6419" width="0" hidden="1" customWidth="1"/>
    <col min="6420" max="6421" width="9.85546875" customWidth="1"/>
    <col min="6662" max="6662" width="19.42578125" bestFit="1" customWidth="1"/>
    <col min="6672" max="6672" width="18.5703125" customWidth="1"/>
    <col min="6673" max="6674" width="9.140625" customWidth="1"/>
    <col min="6675" max="6675" width="0" hidden="1" customWidth="1"/>
    <col min="6676" max="6677" width="9.85546875" customWidth="1"/>
    <col min="6918" max="6918" width="19.42578125" bestFit="1" customWidth="1"/>
    <col min="6928" max="6928" width="18.5703125" customWidth="1"/>
    <col min="6929" max="6930" width="9.140625" customWidth="1"/>
    <col min="6931" max="6931" width="0" hidden="1" customWidth="1"/>
    <col min="6932" max="6933" width="9.85546875" customWidth="1"/>
    <col min="7174" max="7174" width="19.42578125" bestFit="1" customWidth="1"/>
    <col min="7184" max="7184" width="18.5703125" customWidth="1"/>
    <col min="7185" max="7186" width="9.140625" customWidth="1"/>
    <col min="7187" max="7187" width="0" hidden="1" customWidth="1"/>
    <col min="7188" max="7189" width="9.85546875" customWidth="1"/>
    <col min="7430" max="7430" width="19.42578125" bestFit="1" customWidth="1"/>
    <col min="7440" max="7440" width="18.5703125" customWidth="1"/>
    <col min="7441" max="7442" width="9.140625" customWidth="1"/>
    <col min="7443" max="7443" width="0" hidden="1" customWidth="1"/>
    <col min="7444" max="7445" width="9.85546875" customWidth="1"/>
    <col min="7686" max="7686" width="19.42578125" bestFit="1" customWidth="1"/>
    <col min="7696" max="7696" width="18.5703125" customWidth="1"/>
    <col min="7697" max="7698" width="9.140625" customWidth="1"/>
    <col min="7699" max="7699" width="0" hidden="1" customWidth="1"/>
    <col min="7700" max="7701" width="9.85546875" customWidth="1"/>
    <col min="7942" max="7942" width="19.42578125" bestFit="1" customWidth="1"/>
    <col min="7952" max="7952" width="18.5703125" customWidth="1"/>
    <col min="7953" max="7954" width="9.140625" customWidth="1"/>
    <col min="7955" max="7955" width="0" hidden="1" customWidth="1"/>
    <col min="7956" max="7957" width="9.85546875" customWidth="1"/>
    <col min="8198" max="8198" width="19.42578125" bestFit="1" customWidth="1"/>
    <col min="8208" max="8208" width="18.5703125" customWidth="1"/>
    <col min="8209" max="8210" width="9.140625" customWidth="1"/>
    <col min="8211" max="8211" width="0" hidden="1" customWidth="1"/>
    <col min="8212" max="8213" width="9.85546875" customWidth="1"/>
    <col min="8454" max="8454" width="19.42578125" bestFit="1" customWidth="1"/>
    <col min="8464" max="8464" width="18.5703125" customWidth="1"/>
    <col min="8465" max="8466" width="9.140625" customWidth="1"/>
    <col min="8467" max="8467" width="0" hidden="1" customWidth="1"/>
    <col min="8468" max="8469" width="9.85546875" customWidth="1"/>
    <col min="8710" max="8710" width="19.42578125" bestFit="1" customWidth="1"/>
    <col min="8720" max="8720" width="18.5703125" customWidth="1"/>
    <col min="8721" max="8722" width="9.140625" customWidth="1"/>
    <col min="8723" max="8723" width="0" hidden="1" customWidth="1"/>
    <col min="8724" max="8725" width="9.85546875" customWidth="1"/>
    <col min="8966" max="8966" width="19.42578125" bestFit="1" customWidth="1"/>
    <col min="8976" max="8976" width="18.5703125" customWidth="1"/>
    <col min="8977" max="8978" width="9.140625" customWidth="1"/>
    <col min="8979" max="8979" width="0" hidden="1" customWidth="1"/>
    <col min="8980" max="8981" width="9.85546875" customWidth="1"/>
    <col min="9222" max="9222" width="19.42578125" bestFit="1" customWidth="1"/>
    <col min="9232" max="9232" width="18.5703125" customWidth="1"/>
    <col min="9233" max="9234" width="9.140625" customWidth="1"/>
    <col min="9235" max="9235" width="0" hidden="1" customWidth="1"/>
    <col min="9236" max="9237" width="9.85546875" customWidth="1"/>
    <col min="9478" max="9478" width="19.42578125" bestFit="1" customWidth="1"/>
    <col min="9488" max="9488" width="18.5703125" customWidth="1"/>
    <col min="9489" max="9490" width="9.140625" customWidth="1"/>
    <col min="9491" max="9491" width="0" hidden="1" customWidth="1"/>
    <col min="9492" max="9493" width="9.85546875" customWidth="1"/>
    <col min="9734" max="9734" width="19.42578125" bestFit="1" customWidth="1"/>
    <col min="9744" max="9744" width="18.5703125" customWidth="1"/>
    <col min="9745" max="9746" width="9.140625" customWidth="1"/>
    <col min="9747" max="9747" width="0" hidden="1" customWidth="1"/>
    <col min="9748" max="9749" width="9.85546875" customWidth="1"/>
    <col min="9990" max="9990" width="19.42578125" bestFit="1" customWidth="1"/>
    <col min="10000" max="10000" width="18.5703125" customWidth="1"/>
    <col min="10001" max="10002" width="9.140625" customWidth="1"/>
    <col min="10003" max="10003" width="0" hidden="1" customWidth="1"/>
    <col min="10004" max="10005" width="9.85546875" customWidth="1"/>
    <col min="10246" max="10246" width="19.42578125" bestFit="1" customWidth="1"/>
    <col min="10256" max="10256" width="18.5703125" customWidth="1"/>
    <col min="10257" max="10258" width="9.140625" customWidth="1"/>
    <col min="10259" max="10259" width="0" hidden="1" customWidth="1"/>
    <col min="10260" max="10261" width="9.85546875" customWidth="1"/>
    <col min="10502" max="10502" width="19.42578125" bestFit="1" customWidth="1"/>
    <col min="10512" max="10512" width="18.5703125" customWidth="1"/>
    <col min="10513" max="10514" width="9.140625" customWidth="1"/>
    <col min="10515" max="10515" width="0" hidden="1" customWidth="1"/>
    <col min="10516" max="10517" width="9.85546875" customWidth="1"/>
    <col min="10758" max="10758" width="19.42578125" bestFit="1" customWidth="1"/>
    <col min="10768" max="10768" width="18.5703125" customWidth="1"/>
    <col min="10769" max="10770" width="9.140625" customWidth="1"/>
    <col min="10771" max="10771" width="0" hidden="1" customWidth="1"/>
    <col min="10772" max="10773" width="9.85546875" customWidth="1"/>
    <col min="11014" max="11014" width="19.42578125" bestFit="1" customWidth="1"/>
    <col min="11024" max="11024" width="18.5703125" customWidth="1"/>
    <col min="11025" max="11026" width="9.140625" customWidth="1"/>
    <col min="11027" max="11027" width="0" hidden="1" customWidth="1"/>
    <col min="11028" max="11029" width="9.85546875" customWidth="1"/>
    <col min="11270" max="11270" width="19.42578125" bestFit="1" customWidth="1"/>
    <col min="11280" max="11280" width="18.5703125" customWidth="1"/>
    <col min="11281" max="11282" width="9.140625" customWidth="1"/>
    <col min="11283" max="11283" width="0" hidden="1" customWidth="1"/>
    <col min="11284" max="11285" width="9.85546875" customWidth="1"/>
    <col min="11526" max="11526" width="19.42578125" bestFit="1" customWidth="1"/>
    <col min="11536" max="11536" width="18.5703125" customWidth="1"/>
    <col min="11537" max="11538" width="9.140625" customWidth="1"/>
    <col min="11539" max="11539" width="0" hidden="1" customWidth="1"/>
    <col min="11540" max="11541" width="9.85546875" customWidth="1"/>
    <col min="11782" max="11782" width="19.42578125" bestFit="1" customWidth="1"/>
    <col min="11792" max="11792" width="18.5703125" customWidth="1"/>
    <col min="11793" max="11794" width="9.140625" customWidth="1"/>
    <col min="11795" max="11795" width="0" hidden="1" customWidth="1"/>
    <col min="11796" max="11797" width="9.85546875" customWidth="1"/>
    <col min="12038" max="12038" width="19.42578125" bestFit="1" customWidth="1"/>
    <col min="12048" max="12048" width="18.5703125" customWidth="1"/>
    <col min="12049" max="12050" width="9.140625" customWidth="1"/>
    <col min="12051" max="12051" width="0" hidden="1" customWidth="1"/>
    <col min="12052" max="12053" width="9.85546875" customWidth="1"/>
    <col min="12294" max="12294" width="19.42578125" bestFit="1" customWidth="1"/>
    <col min="12304" max="12304" width="18.5703125" customWidth="1"/>
    <col min="12305" max="12306" width="9.140625" customWidth="1"/>
    <col min="12307" max="12307" width="0" hidden="1" customWidth="1"/>
    <col min="12308" max="12309" width="9.85546875" customWidth="1"/>
    <col min="12550" max="12550" width="19.42578125" bestFit="1" customWidth="1"/>
    <col min="12560" max="12560" width="18.5703125" customWidth="1"/>
    <col min="12561" max="12562" width="9.140625" customWidth="1"/>
    <col min="12563" max="12563" width="0" hidden="1" customWidth="1"/>
    <col min="12564" max="12565" width="9.85546875" customWidth="1"/>
    <col min="12806" max="12806" width="19.42578125" bestFit="1" customWidth="1"/>
    <col min="12816" max="12816" width="18.5703125" customWidth="1"/>
    <col min="12817" max="12818" width="9.140625" customWidth="1"/>
    <col min="12819" max="12819" width="0" hidden="1" customWidth="1"/>
    <col min="12820" max="12821" width="9.85546875" customWidth="1"/>
    <col min="13062" max="13062" width="19.42578125" bestFit="1" customWidth="1"/>
    <col min="13072" max="13072" width="18.5703125" customWidth="1"/>
    <col min="13073" max="13074" width="9.140625" customWidth="1"/>
    <col min="13075" max="13075" width="0" hidden="1" customWidth="1"/>
    <col min="13076" max="13077" width="9.85546875" customWidth="1"/>
    <col min="13318" max="13318" width="19.42578125" bestFit="1" customWidth="1"/>
    <col min="13328" max="13328" width="18.5703125" customWidth="1"/>
    <col min="13329" max="13330" width="9.140625" customWidth="1"/>
    <col min="13331" max="13331" width="0" hidden="1" customWidth="1"/>
    <col min="13332" max="13333" width="9.85546875" customWidth="1"/>
    <col min="13574" max="13574" width="19.42578125" bestFit="1" customWidth="1"/>
    <col min="13584" max="13584" width="18.5703125" customWidth="1"/>
    <col min="13585" max="13586" width="9.140625" customWidth="1"/>
    <col min="13587" max="13587" width="0" hidden="1" customWidth="1"/>
    <col min="13588" max="13589" width="9.85546875" customWidth="1"/>
    <col min="13830" max="13830" width="19.42578125" bestFit="1" customWidth="1"/>
    <col min="13840" max="13840" width="18.5703125" customWidth="1"/>
    <col min="13841" max="13842" width="9.140625" customWidth="1"/>
    <col min="13843" max="13843" width="0" hidden="1" customWidth="1"/>
    <col min="13844" max="13845" width="9.85546875" customWidth="1"/>
    <col min="14086" max="14086" width="19.42578125" bestFit="1" customWidth="1"/>
    <col min="14096" max="14096" width="18.5703125" customWidth="1"/>
    <col min="14097" max="14098" width="9.140625" customWidth="1"/>
    <col min="14099" max="14099" width="0" hidden="1" customWidth="1"/>
    <col min="14100" max="14101" width="9.85546875" customWidth="1"/>
    <col min="14342" max="14342" width="19.42578125" bestFit="1" customWidth="1"/>
    <col min="14352" max="14352" width="18.5703125" customWidth="1"/>
    <col min="14353" max="14354" width="9.140625" customWidth="1"/>
    <col min="14355" max="14355" width="0" hidden="1" customWidth="1"/>
    <col min="14356" max="14357" width="9.85546875" customWidth="1"/>
    <col min="14598" max="14598" width="19.42578125" bestFit="1" customWidth="1"/>
    <col min="14608" max="14608" width="18.5703125" customWidth="1"/>
    <col min="14609" max="14610" width="9.140625" customWidth="1"/>
    <col min="14611" max="14611" width="0" hidden="1" customWidth="1"/>
    <col min="14612" max="14613" width="9.85546875" customWidth="1"/>
    <col min="14854" max="14854" width="19.42578125" bestFit="1" customWidth="1"/>
    <col min="14864" max="14864" width="18.5703125" customWidth="1"/>
    <col min="14865" max="14866" width="9.140625" customWidth="1"/>
    <col min="14867" max="14867" width="0" hidden="1" customWidth="1"/>
    <col min="14868" max="14869" width="9.85546875" customWidth="1"/>
    <col min="15110" max="15110" width="19.42578125" bestFit="1" customWidth="1"/>
    <col min="15120" max="15120" width="18.5703125" customWidth="1"/>
    <col min="15121" max="15122" width="9.140625" customWidth="1"/>
    <col min="15123" max="15123" width="0" hidden="1" customWidth="1"/>
    <col min="15124" max="15125" width="9.85546875" customWidth="1"/>
    <col min="15366" max="15366" width="19.42578125" bestFit="1" customWidth="1"/>
    <col min="15376" max="15376" width="18.5703125" customWidth="1"/>
    <col min="15377" max="15378" width="9.140625" customWidth="1"/>
    <col min="15379" max="15379" width="0" hidden="1" customWidth="1"/>
    <col min="15380" max="15381" width="9.85546875" customWidth="1"/>
    <col min="15622" max="15622" width="19.42578125" bestFit="1" customWidth="1"/>
    <col min="15632" max="15632" width="18.5703125" customWidth="1"/>
    <col min="15633" max="15634" width="9.140625" customWidth="1"/>
    <col min="15635" max="15635" width="0" hidden="1" customWidth="1"/>
    <col min="15636" max="15637" width="9.85546875" customWidth="1"/>
    <col min="15878" max="15878" width="19.42578125" bestFit="1" customWidth="1"/>
    <col min="15888" max="15888" width="18.5703125" customWidth="1"/>
    <col min="15889" max="15890" width="9.140625" customWidth="1"/>
    <col min="15891" max="15891" width="0" hidden="1" customWidth="1"/>
    <col min="15892" max="15893" width="9.85546875" customWidth="1"/>
    <col min="16134" max="16134" width="19.42578125" bestFit="1" customWidth="1"/>
    <col min="16144" max="16144" width="18.5703125" customWidth="1"/>
    <col min="16145" max="16146" width="9.140625" customWidth="1"/>
    <col min="16147" max="16147" width="0" hidden="1" customWidth="1"/>
    <col min="16148" max="16149" width="9.85546875" customWidth="1"/>
  </cols>
  <sheetData>
    <row r="1" spans="1:38" ht="15.75" x14ac:dyDescent="0.25">
      <c r="A1" s="4" t="s">
        <v>48</v>
      </c>
    </row>
    <row r="2" spans="1:38" ht="15.75" thickBot="1" x14ac:dyDescent="0.3"/>
    <row r="3" spans="1:38" ht="22.5" customHeight="1" x14ac:dyDescent="0.25">
      <c r="A3" s="334" t="s">
        <v>3</v>
      </c>
      <c r="B3" s="336">
        <v>2007</v>
      </c>
      <c r="C3" s="328">
        <v>2008</v>
      </c>
      <c r="D3" s="328">
        <v>2009</v>
      </c>
      <c r="E3" s="328">
        <v>2010</v>
      </c>
      <c r="F3" s="328">
        <v>2011</v>
      </c>
      <c r="G3" s="328">
        <v>2012</v>
      </c>
      <c r="H3" s="328">
        <v>2013</v>
      </c>
      <c r="I3" s="328">
        <v>2014</v>
      </c>
      <c r="J3" s="328">
        <v>2015</v>
      </c>
      <c r="K3" s="328">
        <v>2016</v>
      </c>
      <c r="L3" s="342">
        <v>2017</v>
      </c>
      <c r="M3" s="328">
        <v>2018</v>
      </c>
      <c r="N3" s="328">
        <v>2019</v>
      </c>
      <c r="O3" s="338">
        <v>2020</v>
      </c>
      <c r="P3" s="342">
        <v>2021</v>
      </c>
      <c r="Q3" s="326">
        <v>2022</v>
      </c>
      <c r="R3" s="326">
        <v>2023</v>
      </c>
      <c r="S3" s="332">
        <v>2024</v>
      </c>
      <c r="T3" s="271" t="s">
        <v>49</v>
      </c>
      <c r="U3" s="330" t="s">
        <v>155</v>
      </c>
      <c r="V3" s="331"/>
      <c r="W3" s="324" t="s">
        <v>143</v>
      </c>
      <c r="X3" s="325"/>
    </row>
    <row r="4" spans="1:38" ht="31.5" customHeight="1" thickBot="1" x14ac:dyDescent="0.3">
      <c r="A4" s="335"/>
      <c r="B4" s="337"/>
      <c r="C4" s="329"/>
      <c r="D4" s="329"/>
      <c r="E4" s="329"/>
      <c r="F4" s="329"/>
      <c r="G4" s="329"/>
      <c r="H4" s="329"/>
      <c r="I4" s="329"/>
      <c r="J4" s="329"/>
      <c r="K4" s="329"/>
      <c r="L4" s="343"/>
      <c r="M4" s="329"/>
      <c r="N4" s="329"/>
      <c r="O4" s="339"/>
      <c r="P4" s="343"/>
      <c r="Q4" s="327"/>
      <c r="R4" s="327"/>
      <c r="S4" s="333"/>
      <c r="T4" s="174" t="s">
        <v>148</v>
      </c>
      <c r="U4" s="127">
        <v>2024</v>
      </c>
      <c r="V4" s="264">
        <v>2025</v>
      </c>
      <c r="W4" s="297" t="s">
        <v>156</v>
      </c>
      <c r="X4" s="298" t="s">
        <v>157</v>
      </c>
    </row>
    <row r="5" spans="1:38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273"/>
      <c r="S5" s="304"/>
      <c r="T5" s="175"/>
      <c r="U5" s="101"/>
      <c r="V5" s="101"/>
      <c r="W5" s="101"/>
      <c r="X5" s="101"/>
    </row>
    <row r="6" spans="1:38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274">
        <v>925952.67900000024</v>
      </c>
      <c r="Q6" s="153">
        <v>938963.28799999994</v>
      </c>
      <c r="R6" s="153">
        <v>924632.3</v>
      </c>
      <c r="S6" s="147">
        <v>964013.41099999973</v>
      </c>
      <c r="T6" s="100"/>
      <c r="U6" s="115">
        <v>547416.85400000005</v>
      </c>
      <c r="V6" s="147">
        <v>544650.76500000036</v>
      </c>
      <c r="W6" s="112">
        <v>938322.91399999999</v>
      </c>
      <c r="X6" s="147">
        <v>961247.32199999993</v>
      </c>
      <c r="AC6" s="101"/>
      <c r="AD6" s="101" t="s">
        <v>51</v>
      </c>
      <c r="AE6" s="101"/>
      <c r="AF6" s="101"/>
      <c r="AG6" s="101" t="s">
        <v>52</v>
      </c>
      <c r="AH6" s="101"/>
      <c r="AI6" s="101"/>
      <c r="AJ6" s="101" t="s">
        <v>53</v>
      </c>
      <c r="AK6" s="101"/>
      <c r="AL6" s="101"/>
    </row>
    <row r="7" spans="1:38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80">
        <f>(P6-O6)/O6</f>
        <v>8.1480780433982658E-2</v>
      </c>
      <c r="Q7" s="280">
        <f t="shared" ref="Q7:S7" si="1">(Q6-P6)/P6</f>
        <v>1.4051051738465463E-2</v>
      </c>
      <c r="R7" s="280">
        <f t="shared" si="1"/>
        <v>-1.5262564770263836E-2</v>
      </c>
      <c r="S7" s="281">
        <f t="shared" si="1"/>
        <v>4.2591104593685168E-2</v>
      </c>
      <c r="U7" s="118"/>
      <c r="V7" s="278">
        <f>(V6-U6)/U6</f>
        <v>-5.0529847223149014E-3</v>
      </c>
      <c r="X7" s="278">
        <f>(X6-W6)/W6</f>
        <v>2.4431256721926264E-2</v>
      </c>
      <c r="AC7" s="101"/>
      <c r="AD7" s="101">
        <v>2012</v>
      </c>
      <c r="AE7" s="101">
        <v>2013</v>
      </c>
      <c r="AF7" s="101"/>
      <c r="AG7" s="101">
        <v>2012</v>
      </c>
      <c r="AH7" s="101">
        <v>2013</v>
      </c>
      <c r="AI7" s="101"/>
      <c r="AJ7" s="101">
        <v>2012</v>
      </c>
      <c r="AK7" s="101">
        <v>2013</v>
      </c>
      <c r="AL7" s="101"/>
    </row>
    <row r="8" spans="1:38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53">
        <v>197581.58900000001</v>
      </c>
      <c r="S8" s="147">
        <v>153582.01600000003</v>
      </c>
      <c r="T8" s="100"/>
      <c r="U8" s="115">
        <v>85432.753000000041</v>
      </c>
      <c r="V8" s="147">
        <v>87916.435000000012</v>
      </c>
      <c r="W8" s="112">
        <v>157209.73200000002</v>
      </c>
      <c r="X8" s="147">
        <v>156065.69799999997</v>
      </c>
      <c r="AC8" s="101" t="s">
        <v>56</v>
      </c>
      <c r="AD8" s="101"/>
      <c r="AE8" s="105"/>
      <c r="AF8" s="101"/>
      <c r="AG8" s="105"/>
      <c r="AH8" s="105"/>
      <c r="AI8" s="101"/>
      <c r="AJ8" s="101"/>
      <c r="AK8" s="105" t="e">
        <f>#REF!-#REF!</f>
        <v>#REF!</v>
      </c>
      <c r="AL8" s="101"/>
    </row>
    <row r="9" spans="1:38" ht="27.95" customHeight="1" thickBot="1" x14ac:dyDescent="0.3">
      <c r="A9" s="113" t="s">
        <v>54</v>
      </c>
      <c r="B9" s="116"/>
      <c r="C9" s="279">
        <f t="shared" ref="C9:Q9" si="2">(C8-B8)/B8</f>
        <v>0.2704215924390953</v>
      </c>
      <c r="D9" s="279">
        <f t="shared" si="2"/>
        <v>-1.5727210912017519E-2</v>
      </c>
      <c r="E9" s="279">
        <f t="shared" si="2"/>
        <v>0.13141316724760313</v>
      </c>
      <c r="F9" s="279">
        <f t="shared" si="2"/>
        <v>-8.4685563002352207E-2</v>
      </c>
      <c r="G9" s="279">
        <f t="shared" si="2"/>
        <v>5.4407061581438577E-2</v>
      </c>
      <c r="H9" s="279">
        <f t="shared" si="2"/>
        <v>0.41712583925447455</v>
      </c>
      <c r="I9" s="279">
        <f t="shared" si="2"/>
        <v>2.250827194251357E-2</v>
      </c>
      <c r="J9" s="279">
        <f t="shared" si="2"/>
        <v>-6.7109981334913887E-2</v>
      </c>
      <c r="K9" s="279">
        <f t="shared" si="2"/>
        <v>-5.6223528896759203E-2</v>
      </c>
      <c r="L9" s="280">
        <f t="shared" si="2"/>
        <v>0.24516978481709314</v>
      </c>
      <c r="M9" s="279">
        <f t="shared" si="2"/>
        <v>0.12769947706194412</v>
      </c>
      <c r="N9" s="279">
        <f t="shared" si="2"/>
        <v>9.3592470782629861E-2</v>
      </c>
      <c r="O9" s="279">
        <f t="shared" si="2"/>
        <v>-1.7455552338089889E-2</v>
      </c>
      <c r="P9" s="288">
        <f t="shared" si="2"/>
        <v>8.9145081860037469E-3</v>
      </c>
      <c r="Q9" s="279">
        <f t="shared" si="2"/>
        <v>0.22420175413871041</v>
      </c>
      <c r="R9" s="279">
        <f t="shared" ref="R9" si="3">(R8-Q8)/Q8</f>
        <v>-3.7800463052976831E-2</v>
      </c>
      <c r="S9" s="281">
        <f t="shared" ref="S9" si="4">(S8-R8)/R8</f>
        <v>-0.22269065261946028</v>
      </c>
      <c r="T9" s="10"/>
      <c r="U9" s="116"/>
      <c r="V9" s="281">
        <f>(V8-U8)/U8</f>
        <v>2.9071777658856088E-2</v>
      </c>
      <c r="W9" s="299"/>
      <c r="X9" s="281">
        <f>(X8-W8)/W8</f>
        <v>-7.2771194597548395E-3</v>
      </c>
      <c r="AC9" s="101" t="s">
        <v>57</v>
      </c>
      <c r="AD9" s="101"/>
      <c r="AE9" s="105"/>
      <c r="AF9" s="101"/>
      <c r="AG9" s="105"/>
      <c r="AH9" s="105"/>
      <c r="AI9" s="101"/>
      <c r="AJ9" s="101"/>
      <c r="AK9" s="105" t="e">
        <f>#REF!-#REF!</f>
        <v>#REF!</v>
      </c>
      <c r="AL9" s="101"/>
    </row>
    <row r="10" spans="1:38" ht="27.95" customHeight="1" x14ac:dyDescent="0.25">
      <c r="A10" s="8" t="s">
        <v>58</v>
      </c>
      <c r="B10" s="19">
        <f>(B6-B8)</f>
        <v>532729.95499999938</v>
      </c>
      <c r="C10" s="154">
        <f t="shared" ref="C10:L10" si="5">(C6-C8)</f>
        <v>495602.94900000037</v>
      </c>
      <c r="D10" s="154">
        <f t="shared" si="5"/>
        <v>464912.54300000041</v>
      </c>
      <c r="E10" s="154">
        <f t="shared" si="5"/>
        <v>524886.83999999927</v>
      </c>
      <c r="F10" s="154">
        <f t="shared" si="5"/>
        <v>575003.69100000104</v>
      </c>
      <c r="G10" s="154">
        <f t="shared" si="5"/>
        <v>617133.53500000073</v>
      </c>
      <c r="H10" s="154">
        <f t="shared" si="5"/>
        <v>598394.56100000138</v>
      </c>
      <c r="I10" s="154">
        <f t="shared" si="5"/>
        <v>601130.81199999875</v>
      </c>
      <c r="J10" s="154">
        <f t="shared" si="5"/>
        <v>618778.99600000016</v>
      </c>
      <c r="K10" s="154">
        <f t="shared" si="5"/>
        <v>613783.08899999992</v>
      </c>
      <c r="L10" s="282">
        <f t="shared" si="5"/>
        <v>640835.07399999513</v>
      </c>
      <c r="M10" s="154">
        <f t="shared" ref="M10:S10" si="6">(M6-M8)</f>
        <v>645614.48600000003</v>
      </c>
      <c r="N10" s="154">
        <f t="shared" si="6"/>
        <v>650193.99999999988</v>
      </c>
      <c r="O10" s="154">
        <f t="shared" si="6"/>
        <v>689934.96300000162</v>
      </c>
      <c r="P10" s="282">
        <f t="shared" si="6"/>
        <v>758215.88700000022</v>
      </c>
      <c r="Q10" s="154">
        <f t="shared" si="6"/>
        <v>733619.6129999999</v>
      </c>
      <c r="R10" s="154">
        <f t="shared" si="6"/>
        <v>727050.71100000001</v>
      </c>
      <c r="S10" s="140">
        <f t="shared" si="6"/>
        <v>810431.39499999967</v>
      </c>
      <c r="U10" s="117">
        <f>U6-U8</f>
        <v>461984.10100000002</v>
      </c>
      <c r="V10" s="140">
        <f>V6-V8</f>
        <v>456734.33000000037</v>
      </c>
      <c r="W10" s="119">
        <f>W6-W8</f>
        <v>781113.18200000003</v>
      </c>
      <c r="X10" s="140">
        <f>X6-X8</f>
        <v>805181.62399999995</v>
      </c>
      <c r="AC10" s="101" t="s">
        <v>59</v>
      </c>
      <c r="AD10" s="101"/>
      <c r="AE10" s="105"/>
      <c r="AF10" s="101"/>
      <c r="AG10" s="105"/>
      <c r="AH10" s="105"/>
      <c r="AI10" s="101"/>
      <c r="AJ10" s="101"/>
      <c r="AK10" s="105" t="e">
        <f>#REF!-#REF!</f>
        <v>#REF!</v>
      </c>
      <c r="AL10" s="101"/>
    </row>
    <row r="11" spans="1:38" ht="27.95" customHeight="1" thickBot="1" x14ac:dyDescent="0.3">
      <c r="A11" s="113" t="s">
        <v>54</v>
      </c>
      <c r="B11" s="116"/>
      <c r="C11" s="279">
        <f t="shared" ref="C11:Q11" si="7">(C10-B10)/B10</f>
        <v>-6.9691981183973503E-2</v>
      </c>
      <c r="D11" s="279">
        <f t="shared" si="7"/>
        <v>-6.1925390197789032E-2</v>
      </c>
      <c r="E11" s="279">
        <f t="shared" si="7"/>
        <v>0.12900124529442691</v>
      </c>
      <c r="F11" s="279">
        <f t="shared" si="7"/>
        <v>9.5481248872617649E-2</v>
      </c>
      <c r="G11" s="279">
        <f t="shared" si="7"/>
        <v>7.3268823590907375E-2</v>
      </c>
      <c r="H11" s="279">
        <f t="shared" si="7"/>
        <v>-3.0364536906909986E-2</v>
      </c>
      <c r="I11" s="279">
        <f t="shared" si="7"/>
        <v>4.5726535271722896E-3</v>
      </c>
      <c r="J11" s="279">
        <f t="shared" si="7"/>
        <v>2.9358308786875894E-2</v>
      </c>
      <c r="K11" s="279">
        <f t="shared" si="7"/>
        <v>-8.0738147744113774E-3</v>
      </c>
      <c r="L11" s="280">
        <f t="shared" si="7"/>
        <v>4.4074177807781237E-2</v>
      </c>
      <c r="M11" s="279">
        <f t="shared" si="7"/>
        <v>7.4580998979543013E-3</v>
      </c>
      <c r="N11" s="279">
        <f t="shared" si="7"/>
        <v>7.093264013285863E-3</v>
      </c>
      <c r="O11" s="279">
        <f t="shared" si="7"/>
        <v>6.1121700600131258E-2</v>
      </c>
      <c r="P11" s="288">
        <f t="shared" si="7"/>
        <v>9.8967189172580669E-2</v>
      </c>
      <c r="Q11" s="279">
        <f t="shared" si="7"/>
        <v>-3.2439671103858467E-2</v>
      </c>
      <c r="R11" s="279">
        <f t="shared" ref="R11" si="8">(R10-Q10)/Q10</f>
        <v>-8.954098123327963E-3</v>
      </c>
      <c r="S11" s="281">
        <f t="shared" ref="S11" si="9">(S10-R10)/R10</f>
        <v>0.11468345018921199</v>
      </c>
      <c r="T11" s="10"/>
      <c r="U11" s="116"/>
      <c r="V11" s="281">
        <f>(V10-U10)/U10</f>
        <v>-1.1363531750629787E-2</v>
      </c>
      <c r="W11" s="299"/>
      <c r="X11" s="281">
        <f>(X10-W10)/W10</f>
        <v>3.0813001949824888E-2</v>
      </c>
      <c r="AC11" s="101" t="s">
        <v>60</v>
      </c>
      <c r="AD11" s="101"/>
      <c r="AE11" s="105"/>
      <c r="AF11" s="101"/>
      <c r="AG11" s="105"/>
      <c r="AH11" s="105"/>
      <c r="AI11" s="101"/>
      <c r="AJ11" s="101"/>
      <c r="AK11" s="105" t="e">
        <f>#REF!-#REF!</f>
        <v>#REF!</v>
      </c>
      <c r="AL11" s="101"/>
    </row>
    <row r="12" spans="1:38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V12" si="10">(C6/C8)</f>
        <v>7.1670824030294336</v>
      </c>
      <c r="D12" s="284">
        <f t="shared" si="10"/>
        <v>6.8776220200097287</v>
      </c>
      <c r="E12" s="284">
        <f t="shared" si="10"/>
        <v>6.8650922333739404</v>
      </c>
      <c r="F12" s="103">
        <f t="shared" si="10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  <c r="U12" s="103">
        <f t="shared" si="10"/>
        <v>6.4075759562611756</v>
      </c>
      <c r="V12" s="285">
        <f t="shared" si="10"/>
        <v>6.195096115987873</v>
      </c>
      <c r="W12" s="103">
        <f>W6/W8</f>
        <v>5.9686057730828006</v>
      </c>
      <c r="X12" s="285">
        <f>X6/X8</f>
        <v>6.1592478957163292</v>
      </c>
      <c r="AC12" s="101" t="s">
        <v>62</v>
      </c>
      <c r="AD12" s="101"/>
      <c r="AE12" s="105"/>
      <c r="AF12" s="101"/>
      <c r="AG12" s="105"/>
      <c r="AH12" s="105"/>
      <c r="AI12" s="101"/>
      <c r="AJ12" s="101"/>
      <c r="AK12" s="105" t="e">
        <f>#REF!-#REF!</f>
        <v>#REF!</v>
      </c>
      <c r="AL12" s="101"/>
    </row>
    <row r="13" spans="1:38" ht="30" customHeight="1" thickBot="1" x14ac:dyDescent="0.3">
      <c r="AC13" s="101" t="s">
        <v>63</v>
      </c>
      <c r="AD13" s="101"/>
      <c r="AE13" s="105"/>
      <c r="AF13" s="101"/>
      <c r="AG13" s="105"/>
      <c r="AH13" s="105"/>
      <c r="AI13" s="101"/>
      <c r="AJ13" s="101"/>
      <c r="AK13" s="105" t="e">
        <f>#REF!-#REF!</f>
        <v>#REF!</v>
      </c>
      <c r="AL13" s="101"/>
    </row>
    <row r="14" spans="1:38" ht="22.5" customHeight="1" x14ac:dyDescent="0.25">
      <c r="A14" s="334" t="s">
        <v>2</v>
      </c>
      <c r="B14" s="336">
        <v>2007</v>
      </c>
      <c r="C14" s="328">
        <v>2008</v>
      </c>
      <c r="D14" s="328">
        <v>2009</v>
      </c>
      <c r="E14" s="328">
        <v>2010</v>
      </c>
      <c r="F14" s="328">
        <v>2011</v>
      </c>
      <c r="G14" s="328">
        <v>2012</v>
      </c>
      <c r="H14" s="328">
        <v>2013</v>
      </c>
      <c r="I14" s="328">
        <v>2014</v>
      </c>
      <c r="J14" s="328">
        <v>2015</v>
      </c>
      <c r="K14" s="340">
        <v>2016</v>
      </c>
      <c r="L14" s="342">
        <v>2017</v>
      </c>
      <c r="M14" s="328">
        <v>2018</v>
      </c>
      <c r="N14" s="328">
        <v>2019</v>
      </c>
      <c r="O14" s="338">
        <v>2020</v>
      </c>
      <c r="P14" s="328">
        <v>2021</v>
      </c>
      <c r="Q14" s="328">
        <v>2022</v>
      </c>
      <c r="R14" s="328">
        <v>2023</v>
      </c>
      <c r="S14" s="332">
        <v>2024</v>
      </c>
      <c r="T14" s="128" t="s">
        <v>49</v>
      </c>
      <c r="U14" s="330" t="str">
        <f>U3</f>
        <v>jan-jul</v>
      </c>
      <c r="V14" s="331"/>
      <c r="W14" s="324" t="s">
        <v>143</v>
      </c>
      <c r="X14" s="325"/>
      <c r="AC14" s="101" t="s">
        <v>64</v>
      </c>
      <c r="AD14" s="101"/>
      <c r="AE14" s="105"/>
      <c r="AF14" s="101"/>
      <c r="AG14" s="105"/>
      <c r="AH14" s="105"/>
      <c r="AI14" s="101"/>
      <c r="AJ14" s="101"/>
      <c r="AK14" s="105" t="e">
        <f>#REF!-#REF!</f>
        <v>#REF!</v>
      </c>
      <c r="AL14" s="101"/>
    </row>
    <row r="15" spans="1:38" ht="31.5" customHeight="1" thickBot="1" x14ac:dyDescent="0.3">
      <c r="A15" s="335"/>
      <c r="B15" s="337"/>
      <c r="C15" s="329"/>
      <c r="D15" s="329"/>
      <c r="E15" s="329"/>
      <c r="F15" s="329"/>
      <c r="G15" s="329"/>
      <c r="H15" s="329"/>
      <c r="I15" s="329"/>
      <c r="J15" s="329"/>
      <c r="K15" s="341"/>
      <c r="L15" s="343"/>
      <c r="M15" s="329"/>
      <c r="N15" s="329"/>
      <c r="O15" s="339"/>
      <c r="P15" s="329"/>
      <c r="Q15" s="344"/>
      <c r="R15" s="329"/>
      <c r="S15" s="333"/>
      <c r="T15" s="129" t="str">
        <f>T4</f>
        <v>2007/2024</v>
      </c>
      <c r="U15" s="127">
        <f>U4</f>
        <v>2024</v>
      </c>
      <c r="V15" s="264">
        <f>V4</f>
        <v>2025</v>
      </c>
      <c r="W15" s="300" t="str">
        <f>W4</f>
        <v>ago 2023 a jul 2024</v>
      </c>
      <c r="X15" s="298" t="str">
        <f>X4</f>
        <v>ago 2024 a jul 2025</v>
      </c>
      <c r="AC15" s="101" t="s">
        <v>65</v>
      </c>
      <c r="AD15" s="101"/>
      <c r="AE15" s="105"/>
      <c r="AF15" s="101"/>
      <c r="AG15" s="105"/>
      <c r="AH15" s="105"/>
      <c r="AI15" s="101"/>
      <c r="AJ15" s="101"/>
      <c r="AK15" s="105" t="e">
        <f>#REF!-#REF!</f>
        <v>#REF!</v>
      </c>
      <c r="AL15" s="101"/>
    </row>
    <row r="16" spans="1:38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304"/>
      <c r="T16" s="286"/>
      <c r="AC16" s="101" t="s">
        <v>66</v>
      </c>
      <c r="AE16" s="105"/>
      <c r="AG16" s="105"/>
      <c r="AH16" s="105"/>
      <c r="AK16" s="105" t="e">
        <f>#REF!-#REF!</f>
        <v>#REF!</v>
      </c>
    </row>
    <row r="17" spans="1:38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4">
        <v>418166.49000000005</v>
      </c>
      <c r="R17" s="153">
        <v>404411.64599999983</v>
      </c>
      <c r="S17" s="147">
        <v>406321.50900000008</v>
      </c>
      <c r="T17" s="100"/>
      <c r="U17" s="115">
        <v>233279.52700000003</v>
      </c>
      <c r="V17" s="147">
        <v>237785.69400000005</v>
      </c>
      <c r="W17" s="112">
        <v>410146.31299999997</v>
      </c>
      <c r="X17" s="147">
        <v>410827.67600000015</v>
      </c>
      <c r="AC17" s="101" t="s">
        <v>67</v>
      </c>
      <c r="AD17" s="101"/>
      <c r="AE17" s="105"/>
      <c r="AF17" s="101"/>
      <c r="AG17" s="105"/>
      <c r="AH17" s="105"/>
      <c r="AI17" s="101"/>
      <c r="AJ17" s="101"/>
      <c r="AK17" s="105" t="e">
        <f>#REF!-#REF!</f>
        <v>#REF!</v>
      </c>
      <c r="AL17" s="101"/>
    </row>
    <row r="18" spans="1:38" ht="27.75" customHeight="1" thickBot="1" x14ac:dyDescent="0.3">
      <c r="A18" s="114" t="s">
        <v>54</v>
      </c>
      <c r="B18" s="275"/>
      <c r="C18" s="276">
        <f t="shared" ref="C18:P18" si="11">(C17-B17)/B17</f>
        <v>-5.4332489679479568E-2</v>
      </c>
      <c r="D18" s="276">
        <f t="shared" si="11"/>
        <v>-7.2127077537654183E-2</v>
      </c>
      <c r="E18" s="276">
        <f t="shared" si="11"/>
        <v>0.12182444539758823</v>
      </c>
      <c r="F18" s="276">
        <f t="shared" si="11"/>
        <v>1.2510259696368252E-2</v>
      </c>
      <c r="G18" s="276">
        <f t="shared" si="11"/>
        <v>3.8557547808706294E-2</v>
      </c>
      <c r="H18" s="276">
        <f t="shared" si="11"/>
        <v>3.7801022123911316E-3</v>
      </c>
      <c r="I18" s="276">
        <f t="shared" si="11"/>
        <v>-1.5821591729182263E-3</v>
      </c>
      <c r="J18" s="276">
        <f t="shared" si="11"/>
        <v>3.6697642720653331E-2</v>
      </c>
      <c r="K18" s="287">
        <f t="shared" si="11"/>
        <v>2.2227281971553901E-2</v>
      </c>
      <c r="L18" s="277">
        <f t="shared" si="11"/>
        <v>2.5737437820711511E-2</v>
      </c>
      <c r="M18" s="276">
        <f t="shared" si="11"/>
        <v>2.6759932780496109E-2</v>
      </c>
      <c r="N18" s="276">
        <f t="shared" si="11"/>
        <v>1.6024959109884815E-3</v>
      </c>
      <c r="O18" s="276">
        <f t="shared" si="11"/>
        <v>-0.13403340389423476</v>
      </c>
      <c r="P18" s="276">
        <f t="shared" si="11"/>
        <v>8.6341308222622926E-2</v>
      </c>
      <c r="Q18" s="276">
        <f t="shared" ref="Q18" si="12">(Q17-P17)/P17</f>
        <v>-2.2903938914143312E-2</v>
      </c>
      <c r="R18" s="276">
        <f t="shared" ref="R18" si="13">(R17-Q17)/Q17</f>
        <v>-3.2893223940541512E-2</v>
      </c>
      <c r="S18" s="278">
        <f t="shared" ref="S18" si="14">(S17-R17)/R17</f>
        <v>4.7225717134769304E-3</v>
      </c>
      <c r="U18" s="118"/>
      <c r="V18" s="278">
        <f>(V17-U17)/U17</f>
        <v>1.9316598665771536E-2</v>
      </c>
      <c r="X18" s="278">
        <f>(X17-W17)/W17</f>
        <v>1.6612681338432191E-3</v>
      </c>
      <c r="AC18" s="101" t="s">
        <v>68</v>
      </c>
      <c r="AD18" s="101"/>
      <c r="AE18" s="105"/>
      <c r="AF18" s="101"/>
      <c r="AG18" s="105"/>
      <c r="AH18" s="105"/>
      <c r="AI18" s="101"/>
      <c r="AJ18" s="101"/>
      <c r="AK18" s="105" t="e">
        <f>#REF!-#REF!</f>
        <v>#REF!</v>
      </c>
      <c r="AL18" s="101"/>
    </row>
    <row r="19" spans="1:38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202578.51499999996</v>
      </c>
      <c r="R19" s="153">
        <v>194885.81700000001</v>
      </c>
      <c r="S19" s="147">
        <v>150247.61100000003</v>
      </c>
      <c r="T19" s="100"/>
      <c r="U19" s="115">
        <v>84153.433000000048</v>
      </c>
      <c r="V19" s="147">
        <v>86304.950000000012</v>
      </c>
      <c r="W19" s="112">
        <v>154924.31100000005</v>
      </c>
      <c r="X19" s="147">
        <v>152399.128</v>
      </c>
      <c r="AC19" s="101" t="s">
        <v>69</v>
      </c>
      <c r="AD19" s="101"/>
      <c r="AE19" s="105"/>
      <c r="AF19" s="101"/>
      <c r="AG19" s="105"/>
      <c r="AH19" s="105"/>
      <c r="AI19" s="101"/>
      <c r="AJ19" s="101"/>
      <c r="AK19" s="105" t="e">
        <f>#REF!-#REF!</f>
        <v>#REF!</v>
      </c>
      <c r="AL19" s="101"/>
    </row>
    <row r="20" spans="1:38" ht="27.75" customHeight="1" thickBot="1" x14ac:dyDescent="0.3">
      <c r="A20" s="113" t="s">
        <v>54</v>
      </c>
      <c r="B20" s="116"/>
      <c r="C20" s="279">
        <f t="shared" ref="C20:Q20" si="15">(C19-B19)/B19</f>
        <v>0.27026566048919176</v>
      </c>
      <c r="D20" s="279">
        <f t="shared" si="15"/>
        <v>-2.4010145087149853E-2</v>
      </c>
      <c r="E20" s="279">
        <f t="shared" si="15"/>
        <v>0.14006023199087436</v>
      </c>
      <c r="F20" s="279">
        <f t="shared" si="15"/>
        <v>-8.8603238264779852E-2</v>
      </c>
      <c r="G20" s="279">
        <f t="shared" si="15"/>
        <v>5.702380925842114E-2</v>
      </c>
      <c r="H20" s="279">
        <f t="shared" si="15"/>
        <v>0.42203841205856046</v>
      </c>
      <c r="I20" s="279">
        <f t="shared" si="15"/>
        <v>2.2864466924753087E-2</v>
      </c>
      <c r="J20" s="279">
        <f t="shared" si="15"/>
        <v>-6.9050989193828793E-2</v>
      </c>
      <c r="K20" s="288">
        <f t="shared" si="15"/>
        <v>-5.6265682741884385E-2</v>
      </c>
      <c r="L20" s="280">
        <f t="shared" si="15"/>
        <v>0.24855590020796675</v>
      </c>
      <c r="M20" s="279">
        <f t="shared" si="15"/>
        <v>0.12649303974249151</v>
      </c>
      <c r="N20" s="279">
        <f t="shared" si="15"/>
        <v>9.3478917261994809E-2</v>
      </c>
      <c r="O20" s="279">
        <f t="shared" si="15"/>
        <v>-2.0256048630349952E-2</v>
      </c>
      <c r="P20" s="279">
        <f t="shared" si="15"/>
        <v>6.002496321448187E-3</v>
      </c>
      <c r="Q20" s="279">
        <f t="shared" si="15"/>
        <v>0.22527490908611841</v>
      </c>
      <c r="R20" s="279">
        <f t="shared" ref="R20" si="16">(R19-Q19)/Q19</f>
        <v>-3.7973908536154226E-2</v>
      </c>
      <c r="S20" s="281">
        <f>(S19-R19)/R19</f>
        <v>-0.22904799685859117</v>
      </c>
      <c r="T20" s="10"/>
      <c r="U20" s="116"/>
      <c r="V20" s="281">
        <f>(V19-U19)/U19</f>
        <v>2.5566598097073023E-2</v>
      </c>
      <c r="W20" s="299"/>
      <c r="X20" s="281">
        <f>(X19-W19)/W19</f>
        <v>-1.6299462516248E-2</v>
      </c>
    </row>
    <row r="21" spans="1:38" ht="27.75" customHeight="1" x14ac:dyDescent="0.25">
      <c r="A21" s="8" t="s">
        <v>58</v>
      </c>
      <c r="B21" s="19">
        <f>B17-B19</f>
        <v>329612.93099999957</v>
      </c>
      <c r="C21" s="154">
        <f t="shared" ref="C21:P21" si="17">C17-C19</f>
        <v>291358.0850000002</v>
      </c>
      <c r="D21" s="154">
        <f t="shared" si="17"/>
        <v>266512.13100000017</v>
      </c>
      <c r="E21" s="154">
        <f t="shared" si="17"/>
        <v>297562.72299999994</v>
      </c>
      <c r="F21" s="154">
        <f t="shared" si="17"/>
        <v>310243.35200000007</v>
      </c>
      <c r="G21" s="154">
        <f t="shared" si="17"/>
        <v>320714.53100000008</v>
      </c>
      <c r="H21" s="154">
        <f t="shared" si="17"/>
        <v>286229.11899999983</v>
      </c>
      <c r="I21" s="154">
        <f t="shared" si="17"/>
        <v>282809.19800000009</v>
      </c>
      <c r="J21" s="154">
        <f t="shared" si="17"/>
        <v>306315.68399999978</v>
      </c>
      <c r="K21" s="119">
        <f t="shared" si="17"/>
        <v>322195.815</v>
      </c>
      <c r="L21" s="282">
        <f t="shared" si="17"/>
        <v>306185.72599999886</v>
      </c>
      <c r="M21" s="154">
        <f t="shared" si="17"/>
        <v>300797.70799999998</v>
      </c>
      <c r="N21" s="154">
        <f t="shared" si="17"/>
        <v>287185.48899999983</v>
      </c>
      <c r="O21" s="154">
        <f t="shared" si="17"/>
        <v>229607.51899999898</v>
      </c>
      <c r="P21" s="154">
        <f t="shared" si="17"/>
        <v>262635.54499999993</v>
      </c>
      <c r="Q21" s="154">
        <f t="shared" ref="Q21" si="18">Q17-Q19</f>
        <v>215587.97500000009</v>
      </c>
      <c r="R21" s="154">
        <f t="shared" ref="R21:S21" si="19">R17-R19</f>
        <v>209525.82899999982</v>
      </c>
      <c r="S21" s="140">
        <f t="shared" si="19"/>
        <v>256073.89800000004</v>
      </c>
      <c r="U21" s="117">
        <f>U17-U19</f>
        <v>149126.09399999998</v>
      </c>
      <c r="V21" s="140">
        <f>V17-V19</f>
        <v>151480.74400000004</v>
      </c>
      <c r="W21" s="119">
        <f>W17-W19</f>
        <v>255222.00199999992</v>
      </c>
      <c r="X21" s="140">
        <f>X17-X19</f>
        <v>258428.54800000016</v>
      </c>
    </row>
    <row r="22" spans="1:38" ht="27.75" customHeight="1" thickBot="1" x14ac:dyDescent="0.3">
      <c r="A22" s="113" t="s">
        <v>54</v>
      </c>
      <c r="B22" s="116"/>
      <c r="C22" s="279">
        <f t="shared" ref="C22:Q22" si="20">(C21-B21)/B21</f>
        <v>-0.11605990664243518</v>
      </c>
      <c r="D22" s="279">
        <f t="shared" si="20"/>
        <v>-8.5276349890891168E-2</v>
      </c>
      <c r="E22" s="279">
        <f t="shared" si="20"/>
        <v>0.1165072369632576</v>
      </c>
      <c r="F22" s="279">
        <f t="shared" si="20"/>
        <v>4.261497835533698E-2</v>
      </c>
      <c r="G22" s="279">
        <f t="shared" si="20"/>
        <v>3.3751501627664215E-2</v>
      </c>
      <c r="H22" s="279">
        <f t="shared" si="20"/>
        <v>-0.10752681486702027</v>
      </c>
      <c r="I22" s="279">
        <f t="shared" si="20"/>
        <v>-1.1948193852351347E-2</v>
      </c>
      <c r="J22" s="279">
        <f t="shared" si="20"/>
        <v>8.3117827023432511E-2</v>
      </c>
      <c r="K22" s="288">
        <f t="shared" si="20"/>
        <v>5.1842369912734339E-2</v>
      </c>
      <c r="L22" s="280">
        <f t="shared" si="20"/>
        <v>-4.9690555415814887E-2</v>
      </c>
      <c r="M22" s="279">
        <f t="shared" si="20"/>
        <v>-1.7597221367526766E-2</v>
      </c>
      <c r="N22" s="279">
        <f t="shared" si="20"/>
        <v>-4.5253732451977856E-2</v>
      </c>
      <c r="O22" s="279">
        <f t="shared" si="20"/>
        <v>-0.20049052687338559</v>
      </c>
      <c r="P22" s="279">
        <f t="shared" si="20"/>
        <v>0.14384557676441376</v>
      </c>
      <c r="Q22" s="279">
        <f t="shared" si="20"/>
        <v>-0.17913633891406378</v>
      </c>
      <c r="R22" s="279">
        <f t="shared" ref="R22" si="21">(R21-Q21)/Q21</f>
        <v>-2.8119128629508522E-2</v>
      </c>
      <c r="S22" s="281">
        <f t="shared" ref="S22" si="22">(S21-R21)/R21</f>
        <v>0.22215909714883056</v>
      </c>
      <c r="T22" s="10"/>
      <c r="U22" s="116"/>
      <c r="V22" s="281">
        <f>(V21-U21)/U21</f>
        <v>1.5789657844857471E-2</v>
      </c>
      <c r="W22" s="299"/>
      <c r="X22" s="281">
        <f>(X21-W21)/W21</f>
        <v>1.2563752242646525E-2</v>
      </c>
    </row>
    <row r="23" spans="1:38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4"/>
      <c r="U23" s="103">
        <f>(U17/U19)</f>
        <v>2.7720738023842699</v>
      </c>
      <c r="V23" s="285">
        <f>(V17/V19)</f>
        <v>2.7551802532763188</v>
      </c>
      <c r="W23" s="103">
        <f>W17/W19</f>
        <v>2.6473980123106684</v>
      </c>
      <c r="X23" s="285">
        <f>X17/X19</f>
        <v>2.6957350832086138</v>
      </c>
    </row>
    <row r="24" spans="1:38" ht="30" customHeight="1" thickBot="1" x14ac:dyDescent="0.3"/>
    <row r="25" spans="1:38" ht="22.5" customHeight="1" x14ac:dyDescent="0.25">
      <c r="A25" s="334" t="s">
        <v>15</v>
      </c>
      <c r="B25" s="336">
        <v>2007</v>
      </c>
      <c r="C25" s="328">
        <v>2008</v>
      </c>
      <c r="D25" s="328">
        <v>2009</v>
      </c>
      <c r="E25" s="328">
        <v>2010</v>
      </c>
      <c r="F25" s="328">
        <v>2011</v>
      </c>
      <c r="G25" s="328">
        <v>2012</v>
      </c>
      <c r="H25" s="328">
        <v>2013</v>
      </c>
      <c r="I25" s="328">
        <v>2014</v>
      </c>
      <c r="J25" s="328">
        <v>2015</v>
      </c>
      <c r="K25" s="340">
        <v>2016</v>
      </c>
      <c r="L25" s="342">
        <v>2017</v>
      </c>
      <c r="M25" s="328">
        <v>2018</v>
      </c>
      <c r="N25" s="328">
        <v>2019</v>
      </c>
      <c r="O25" s="338">
        <v>2020</v>
      </c>
      <c r="P25" s="338">
        <v>2021</v>
      </c>
      <c r="Q25" s="328">
        <v>2022</v>
      </c>
      <c r="R25" s="328">
        <v>2023</v>
      </c>
      <c r="S25" s="332">
        <v>2024</v>
      </c>
      <c r="T25" s="128" t="s">
        <v>49</v>
      </c>
      <c r="U25" s="330" t="str">
        <f>U14</f>
        <v>jan-jul</v>
      </c>
      <c r="V25" s="331"/>
      <c r="W25" s="324" t="s">
        <v>143</v>
      </c>
      <c r="X25" s="325"/>
    </row>
    <row r="26" spans="1:38" ht="31.5" customHeight="1" thickBot="1" x14ac:dyDescent="0.3">
      <c r="A26" s="335"/>
      <c r="B26" s="337"/>
      <c r="C26" s="329"/>
      <c r="D26" s="329"/>
      <c r="E26" s="329"/>
      <c r="F26" s="329"/>
      <c r="G26" s="329"/>
      <c r="H26" s="329"/>
      <c r="I26" s="329"/>
      <c r="J26" s="329"/>
      <c r="K26" s="341"/>
      <c r="L26" s="343"/>
      <c r="M26" s="329"/>
      <c r="N26" s="329"/>
      <c r="O26" s="339"/>
      <c r="P26" s="339"/>
      <c r="Q26" s="329"/>
      <c r="R26" s="329"/>
      <c r="S26" s="333"/>
      <c r="T26" s="129" t="str">
        <f>T4</f>
        <v>2007/2024</v>
      </c>
      <c r="U26" s="127">
        <f>U4</f>
        <v>2024</v>
      </c>
      <c r="V26" s="264">
        <f>V4</f>
        <v>2025</v>
      </c>
      <c r="W26" s="300" t="str">
        <f>W4</f>
        <v>ago 2023 a jul 2024</v>
      </c>
      <c r="X26" s="298" t="str">
        <f>X4</f>
        <v>ago 2024 a jul 2025</v>
      </c>
    </row>
    <row r="27" spans="1:38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304"/>
      <c r="T27" s="286"/>
    </row>
    <row r="28" spans="1:38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53">
        <v>520220.65399999992</v>
      </c>
      <c r="S28" s="147">
        <v>557691.90200000012</v>
      </c>
      <c r="T28" s="100"/>
      <c r="U28" s="115">
        <v>314137.32700000016</v>
      </c>
      <c r="V28" s="147">
        <v>306865.07099999982</v>
      </c>
      <c r="W28" s="112">
        <v>528176.60100000002</v>
      </c>
      <c r="X28" s="147">
        <v>550419.6459999996</v>
      </c>
    </row>
    <row r="29" spans="1:38" ht="27.75" customHeight="1" thickBot="1" x14ac:dyDescent="0.3">
      <c r="A29" s="114" t="s">
        <v>54</v>
      </c>
      <c r="B29" s="275"/>
      <c r="C29" s="276">
        <f t="shared" ref="C29:Q29" si="23">(C28-B28)/B28</f>
        <v>6.3491251811589565E-3</v>
      </c>
      <c r="D29" s="276">
        <f t="shared" si="23"/>
        <v>-2.5351041341628616E-2</v>
      </c>
      <c r="E29" s="276">
        <f t="shared" si="23"/>
        <v>0.14232124040801208</v>
      </c>
      <c r="F29" s="276">
        <f t="shared" si="23"/>
        <v>0.16522017339726491</v>
      </c>
      <c r="G29" s="276">
        <f t="shared" si="23"/>
        <v>0.11849348127885141</v>
      </c>
      <c r="H29" s="276">
        <f t="shared" si="23"/>
        <v>5.296421056115299E-2</v>
      </c>
      <c r="I29" s="276">
        <f t="shared" si="23"/>
        <v>1.9591998746035993E-2</v>
      </c>
      <c r="J29" s="276">
        <f t="shared" si="23"/>
        <v>-1.7803184510057374E-2</v>
      </c>
      <c r="K29" s="287">
        <f t="shared" si="23"/>
        <v>-6.6755691727534677E-2</v>
      </c>
      <c r="L29" s="277">
        <f t="shared" si="23"/>
        <v>0.14679340175955716</v>
      </c>
      <c r="M29" s="276">
        <f t="shared" si="23"/>
        <v>3.1169571012153018E-2</v>
      </c>
      <c r="N29" s="276">
        <f t="shared" si="23"/>
        <v>5.2964042161944717E-2</v>
      </c>
      <c r="O29" s="276">
        <f t="shared" si="23"/>
        <v>0.26823197519276548</v>
      </c>
      <c r="P29" s="276">
        <f t="shared" si="23"/>
        <v>7.7338249378292354E-2</v>
      </c>
      <c r="Q29" s="276">
        <f t="shared" si="23"/>
        <v>4.5810259040420201E-2</v>
      </c>
      <c r="R29" s="276">
        <f>(R28-Q28)/Q28</f>
        <v>-1.1062740827379666E-3</v>
      </c>
      <c r="S29" s="278">
        <f t="shared" ref="S29" si="24">(S28-R28)/R28</f>
        <v>7.2029527685765815E-2</v>
      </c>
      <c r="U29" s="118"/>
      <c r="V29" s="278">
        <f>(V28-U28)/U28</f>
        <v>-2.3149926401456709E-2</v>
      </c>
      <c r="X29" s="278">
        <f>(X28-W28)/W28</f>
        <v>4.2112893600145633E-2</v>
      </c>
    </row>
    <row r="30" spans="1:38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53">
        <v>2695.7720000000004</v>
      </c>
      <c r="S30" s="147">
        <v>3334.4049999999993</v>
      </c>
      <c r="T30" s="100"/>
      <c r="U30" s="115">
        <v>1279.3199999999997</v>
      </c>
      <c r="V30" s="147">
        <v>1611.4850000000001</v>
      </c>
      <c r="W30" s="112">
        <v>2285.4209999999998</v>
      </c>
      <c r="X30" s="147">
        <v>3666.5699999999997</v>
      </c>
    </row>
    <row r="31" spans="1:38" ht="27.75" customHeight="1" thickBot="1" x14ac:dyDescent="0.3">
      <c r="A31" s="113" t="s">
        <v>54</v>
      </c>
      <c r="B31" s="116"/>
      <c r="C31" s="279">
        <f t="shared" ref="C31:Q31" si="25">(C30-B30)/B30</f>
        <v>0.28740195099069604</v>
      </c>
      <c r="D31" s="279">
        <f t="shared" si="25"/>
        <v>0.87424480625071677</v>
      </c>
      <c r="E31" s="279">
        <f t="shared" si="25"/>
        <v>-0.35240240164564085</v>
      </c>
      <c r="F31" s="279">
        <f t="shared" si="25"/>
        <v>0.30120319844880566</v>
      </c>
      <c r="G31" s="279">
        <f t="shared" si="25"/>
        <v>-0.12612648022085726</v>
      </c>
      <c r="H31" s="279">
        <f t="shared" si="25"/>
        <v>7.1660651760911652E-3</v>
      </c>
      <c r="I31" s="279">
        <f t="shared" si="25"/>
        <v>-1.9460888913914301E-2</v>
      </c>
      <c r="J31" s="279">
        <f t="shared" si="25"/>
        <v>0.17146393140729888</v>
      </c>
      <c r="K31" s="288">
        <f t="shared" si="25"/>
        <v>-5.2106064729437615E-2</v>
      </c>
      <c r="L31" s="280">
        <f t="shared" si="25"/>
        <v>-8.4124648923364909E-2</v>
      </c>
      <c r="M31" s="279">
        <f t="shared" si="25"/>
        <v>0.28764018691588777</v>
      </c>
      <c r="N31" s="279">
        <f t="shared" si="25"/>
        <v>0.10676256403742751</v>
      </c>
      <c r="O31" s="279">
        <f t="shared" si="25"/>
        <v>0.30345145589616501</v>
      </c>
      <c r="P31" s="279">
        <f t="shared" si="25"/>
        <v>0.25973041103931305</v>
      </c>
      <c r="Q31" s="279">
        <f t="shared" si="25"/>
        <v>0.15038655327936848</v>
      </c>
      <c r="R31" s="279">
        <f t="shared" ref="R31" si="26">(R30-Q30)/Q30</f>
        <v>-2.5093665466012785E-2</v>
      </c>
      <c r="S31" s="281">
        <f t="shared" ref="S31" si="27">(S30-R30)/R30</f>
        <v>0.23690171127231785</v>
      </c>
      <c r="T31" s="10"/>
      <c r="U31" s="116"/>
      <c r="V31" s="281">
        <f>(V30-U30)/U30</f>
        <v>0.25964184097801996</v>
      </c>
      <c r="W31" s="299"/>
      <c r="X31" s="281">
        <f>(X30-W30)/W30</f>
        <v>0.60433023062271674</v>
      </c>
    </row>
    <row r="32" spans="1:38" ht="27.75" customHeight="1" x14ac:dyDescent="0.25">
      <c r="A32" s="8" t="s">
        <v>58</v>
      </c>
      <c r="B32" s="19">
        <f>(B28-B30)</f>
        <v>203117.0239999998</v>
      </c>
      <c r="C32" s="154">
        <f t="shared" ref="C32:P32" si="28">(C28-C30)</f>
        <v>204244.86400000018</v>
      </c>
      <c r="D32" s="154">
        <f t="shared" si="28"/>
        <v>198400.41200000027</v>
      </c>
      <c r="E32" s="154">
        <f t="shared" si="28"/>
        <v>227324.11700000009</v>
      </c>
      <c r="F32" s="154">
        <f t="shared" si="28"/>
        <v>264760.33899999998</v>
      </c>
      <c r="G32" s="154">
        <f t="shared" si="28"/>
        <v>296419.00400000002</v>
      </c>
      <c r="H32" s="154">
        <f t="shared" si="28"/>
        <v>312165.44199999998</v>
      </c>
      <c r="I32" s="154">
        <f t="shared" si="28"/>
        <v>318321.61400000006</v>
      </c>
      <c r="J32" s="154">
        <f t="shared" si="28"/>
        <v>312463.31199999998</v>
      </c>
      <c r="K32" s="119">
        <f t="shared" si="28"/>
        <v>291587.27400000009</v>
      </c>
      <c r="L32" s="282">
        <f t="shared" si="28"/>
        <v>334649.34799999959</v>
      </c>
      <c r="M32" s="154">
        <f t="shared" si="28"/>
        <v>344816.77799999999</v>
      </c>
      <c r="N32" s="154">
        <f t="shared" si="28"/>
        <v>363008.511</v>
      </c>
      <c r="O32" s="154">
        <f t="shared" si="28"/>
        <v>460327.44400000002</v>
      </c>
      <c r="P32" s="154">
        <f t="shared" si="28"/>
        <v>495580.34200000018</v>
      </c>
      <c r="Q32" s="154">
        <f t="shared" ref="Q32" si="29">(Q28-Q30)</f>
        <v>518031.63800000027</v>
      </c>
      <c r="R32" s="154">
        <f t="shared" ref="R32:S32" si="30">(R28-R30)</f>
        <v>517524.88199999993</v>
      </c>
      <c r="S32" s="140">
        <f t="shared" si="30"/>
        <v>554357.49700000009</v>
      </c>
      <c r="U32" s="117">
        <f>U28-U30</f>
        <v>312858.00700000016</v>
      </c>
      <c r="V32" s="140">
        <f>V28-V30</f>
        <v>305253.58599999984</v>
      </c>
      <c r="W32" s="119">
        <f>W28-W30</f>
        <v>525891.18000000005</v>
      </c>
      <c r="X32" s="140">
        <f>X28-X30</f>
        <v>546753.07599999965</v>
      </c>
    </row>
    <row r="33" spans="1:24" ht="27.75" customHeight="1" thickBot="1" x14ac:dyDescent="0.3">
      <c r="A33" s="113" t="s">
        <v>54</v>
      </c>
      <c r="B33" s="116"/>
      <c r="C33" s="279">
        <f t="shared" ref="C33:P33" si="31">(C32-B32)/B32</f>
        <v>5.5526611102788507E-3</v>
      </c>
      <c r="D33" s="279">
        <f t="shared" si="31"/>
        <v>-2.8614927619427914E-2</v>
      </c>
      <c r="E33" s="279">
        <f t="shared" si="31"/>
        <v>0.14578450068944299</v>
      </c>
      <c r="F33" s="279">
        <f t="shared" si="31"/>
        <v>0.16468213973091064</v>
      </c>
      <c r="G33" s="279">
        <f t="shared" si="31"/>
        <v>0.11957480157177182</v>
      </c>
      <c r="H33" s="279">
        <f t="shared" si="31"/>
        <v>5.3122228290059179E-2</v>
      </c>
      <c r="I33" s="279">
        <f t="shared" si="31"/>
        <v>1.972086327223908E-2</v>
      </c>
      <c r="J33" s="279">
        <f t="shared" si="31"/>
        <v>-1.840372045864307E-2</v>
      </c>
      <c r="K33" s="288">
        <f t="shared" si="31"/>
        <v>-6.6811165337708145E-2</v>
      </c>
      <c r="L33" s="280">
        <f t="shared" si="31"/>
        <v>0.14768159600819714</v>
      </c>
      <c r="M33" s="279">
        <f t="shared" si="31"/>
        <v>3.038233918806384E-2</v>
      </c>
      <c r="N33" s="279">
        <f t="shared" si="31"/>
        <v>5.2757679326149283E-2</v>
      </c>
      <c r="O33" s="279">
        <f t="shared" si="31"/>
        <v>0.26808994844751732</v>
      </c>
      <c r="P33" s="279">
        <f t="shared" si="31"/>
        <v>7.6582220894047232E-2</v>
      </c>
      <c r="Q33" s="279">
        <f t="shared" ref="Q33" si="32">(Q32-P32)/P32</f>
        <v>4.5303039885306998E-2</v>
      </c>
      <c r="R33" s="279">
        <f t="shared" ref="R33" si="33">(R32-Q32)/Q32</f>
        <v>-9.782336884998188E-4</v>
      </c>
      <c r="S33" s="281">
        <f t="shared" ref="S33" si="34">(S32-R32)/R32</f>
        <v>7.1170713295288804E-2</v>
      </c>
      <c r="T33" s="10"/>
      <c r="U33" s="116"/>
      <c r="V33" s="281">
        <f>(V32-U32)/U32</f>
        <v>-2.4306301356705626E-2</v>
      </c>
      <c r="W33" s="299"/>
      <c r="X33" s="281">
        <f>(X32-W32)/W32</f>
        <v>3.9669606172135455E-2</v>
      </c>
    </row>
    <row r="34" spans="1:24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4"/>
      <c r="U34" s="103">
        <f>(U28/U30)</f>
        <v>245.55023528124335</v>
      </c>
      <c r="V34" s="285">
        <f>(V28/V30)</f>
        <v>190.42378365296594</v>
      </c>
    </row>
    <row r="36" spans="1:24" x14ac:dyDescent="0.25">
      <c r="A36" s="3" t="s">
        <v>70</v>
      </c>
    </row>
  </sheetData>
  <mergeCells count="63"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  <mergeCell ref="K3:K4"/>
    <mergeCell ref="P25:P26"/>
    <mergeCell ref="U3:V3"/>
    <mergeCell ref="A14:A15"/>
    <mergeCell ref="B14:B15"/>
    <mergeCell ref="C14:C15"/>
    <mergeCell ref="D14:D15"/>
    <mergeCell ref="E14:E15"/>
    <mergeCell ref="U14:V14"/>
    <mergeCell ref="G14:G15"/>
    <mergeCell ref="H14:H15"/>
    <mergeCell ref="I14:I15"/>
    <mergeCell ref="J14:J15"/>
    <mergeCell ref="K14:K15"/>
    <mergeCell ref="L14:L15"/>
    <mergeCell ref="L3:L4"/>
    <mergeCell ref="M3:M4"/>
    <mergeCell ref="M14:M15"/>
    <mergeCell ref="N14:N15"/>
    <mergeCell ref="O14:O15"/>
    <mergeCell ref="P14:P15"/>
    <mergeCell ref="F14:F15"/>
    <mergeCell ref="K25:K26"/>
    <mergeCell ref="L25:L26"/>
    <mergeCell ref="M25:M26"/>
    <mergeCell ref="N25:N26"/>
    <mergeCell ref="O25:O26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W3:X3"/>
    <mergeCell ref="W14:X14"/>
    <mergeCell ref="W25:X25"/>
    <mergeCell ref="R3:R4"/>
    <mergeCell ref="R14:R15"/>
    <mergeCell ref="R25:R26"/>
    <mergeCell ref="U25:V25"/>
    <mergeCell ref="S3:S4"/>
    <mergeCell ref="S14:S15"/>
    <mergeCell ref="S25:S26"/>
  </mergeCells>
  <conditionalFormatting sqref="B12:S12">
    <cfRule type="cellIs" dxfId="15" priority="91" operator="lessThan">
      <formula>0</formula>
    </cfRule>
    <cfRule type="cellIs" dxfId="14" priority="90" operator="greaterThan">
      <formula>0</formula>
    </cfRule>
  </conditionalFormatting>
  <conditionalFormatting sqref="B23:S23">
    <cfRule type="cellIs" dxfId="13" priority="87" operator="lessThan">
      <formula>0</formula>
    </cfRule>
    <cfRule type="cellIs" dxfId="12" priority="86" operator="greaterThan">
      <formula>0</formula>
    </cfRule>
  </conditionalFormatting>
  <conditionalFormatting sqref="B34:S34">
    <cfRule type="cellIs" dxfId="11" priority="83" operator="lessThan">
      <formula>0</formula>
    </cfRule>
    <cfRule type="cellIs" dxfId="10" priority="82" operator="greaterThan">
      <formula>0</formula>
    </cfRule>
  </conditionalFormatting>
  <conditionalFormatting sqref="U34:V34">
    <cfRule type="cellIs" dxfId="9" priority="84" operator="greaterThan">
      <formula>0</formula>
    </cfRule>
    <cfRule type="cellIs" dxfId="8" priority="85" operator="lessThan">
      <formula>0</formula>
    </cfRule>
  </conditionalFormatting>
  <conditionalFormatting sqref="U12:X12">
    <cfRule type="cellIs" dxfId="7" priority="25" operator="lessThan">
      <formula>0</formula>
    </cfRule>
    <cfRule type="cellIs" dxfId="6" priority="24" operator="greaterThan">
      <formula>0</formula>
    </cfRule>
  </conditionalFormatting>
  <conditionalFormatting sqref="U23:X23">
    <cfRule type="cellIs" dxfId="5" priority="22" operator="greaterThan">
      <formula>0</formula>
    </cfRule>
    <cfRule type="cellIs" dxfId="4" priority="23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1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9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8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7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75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74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3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1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70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9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8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7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0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9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8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7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6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45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44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43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42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8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7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6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41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40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9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35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34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33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53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N7:S7</xm:sqref>
        </x14:conditionalFormatting>
        <x14:conditionalFormatting xmlns:xm="http://schemas.microsoft.com/office/excel/2006/main">
          <x14:cfRule type="iconSet" priority="52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N9:S9</xm:sqref>
        </x14:conditionalFormatting>
        <x14:conditionalFormatting xmlns:xm="http://schemas.microsoft.com/office/excel/2006/main">
          <x14:cfRule type="iconSet" priority="51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N11:S11</xm:sqref>
        </x14:conditionalFormatting>
        <x14:conditionalFormatting xmlns:xm="http://schemas.microsoft.com/office/excel/2006/main">
          <x14:cfRule type="iconSet" priority="12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O18:S18</xm:sqref>
        </x14:conditionalFormatting>
        <x14:conditionalFormatting xmlns:xm="http://schemas.microsoft.com/office/excel/2006/main">
          <x14:cfRule type="iconSet" priority="11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O20:S20</xm:sqref>
        </x14:conditionalFormatting>
        <x14:conditionalFormatting xmlns:xm="http://schemas.microsoft.com/office/excel/2006/main">
          <x14:cfRule type="iconSet" priority="10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O22:S22</xm:sqref>
        </x14:conditionalFormatting>
        <x14:conditionalFormatting xmlns:xm="http://schemas.microsoft.com/office/excel/2006/main">
          <x14:cfRule type="iconSet" priority="9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O29:S29</xm:sqref>
        </x14:conditionalFormatting>
        <x14:conditionalFormatting xmlns:xm="http://schemas.microsoft.com/office/excel/2006/main">
          <x14:cfRule type="iconSet" priority="8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O31:S31</xm:sqref>
        </x14:conditionalFormatting>
        <x14:conditionalFormatting xmlns:xm="http://schemas.microsoft.com/office/excel/2006/main">
          <x14:cfRule type="iconSet" priority="7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O33:S33</xm:sqref>
        </x14:conditionalFormatting>
        <x14:conditionalFormatting xmlns:xm="http://schemas.microsoft.com/office/excel/2006/main">
          <x14:cfRule type="iconSet" priority="80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</xm:sqref>
        </x14:conditionalFormatting>
        <x14:conditionalFormatting xmlns:xm="http://schemas.microsoft.com/office/excel/2006/main">
          <x14:cfRule type="iconSet" priority="94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</xm:sqref>
        </x14:conditionalFormatting>
        <x14:conditionalFormatting xmlns:xm="http://schemas.microsoft.com/office/excel/2006/main">
          <x14:cfRule type="iconSet" priority="95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</xm:sqref>
        </x14:conditionalFormatting>
        <x14:conditionalFormatting xmlns:xm="http://schemas.microsoft.com/office/excel/2006/main">
          <x14:cfRule type="iconSet" priority="76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V18</xm:sqref>
        </x14:conditionalFormatting>
        <x14:conditionalFormatting xmlns:xm="http://schemas.microsoft.com/office/excel/2006/main">
          <x14:cfRule type="iconSet" priority="96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</xm:sqref>
        </x14:conditionalFormatting>
        <x14:conditionalFormatting xmlns:xm="http://schemas.microsoft.com/office/excel/2006/main">
          <x14:cfRule type="iconSet" priority="97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</xm:sqref>
        </x14:conditionalFormatting>
        <x14:conditionalFormatting xmlns:xm="http://schemas.microsoft.com/office/excel/2006/main">
          <x14:cfRule type="iconSet" priority="72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V29</xm:sqref>
        </x14:conditionalFormatting>
        <x14:conditionalFormatting xmlns:xm="http://schemas.microsoft.com/office/excel/2006/main">
          <x14:cfRule type="iconSet" priority="98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</xm:sqref>
        </x14:conditionalFormatting>
        <x14:conditionalFormatting xmlns:xm="http://schemas.microsoft.com/office/excel/2006/main">
          <x14:cfRule type="iconSet" priority="99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</xm:sqref>
        </x14:conditionalFormatting>
        <x14:conditionalFormatting xmlns:xm="http://schemas.microsoft.com/office/excel/2006/main">
          <x14:cfRule type="iconSet" priority="13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W9:X9</xm:sqref>
        </x14:conditionalFormatting>
        <x14:conditionalFormatting xmlns:xm="http://schemas.microsoft.com/office/excel/2006/main">
          <x14:cfRule type="iconSet" priority="20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W11:X11</xm:sqref>
        </x14:conditionalFormatting>
        <x14:conditionalFormatting xmlns:xm="http://schemas.microsoft.com/office/excel/2006/main">
          <x14:cfRule type="iconSet" priority="18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W20:X20</xm:sqref>
        </x14:conditionalFormatting>
        <x14:conditionalFormatting xmlns:xm="http://schemas.microsoft.com/office/excel/2006/main">
          <x14:cfRule type="iconSet" priority="17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W22:X22</xm:sqref>
        </x14:conditionalFormatting>
        <x14:conditionalFormatting xmlns:xm="http://schemas.microsoft.com/office/excel/2006/main">
          <x14:cfRule type="iconSet" priority="15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W31:X31</xm:sqref>
        </x14:conditionalFormatting>
        <x14:conditionalFormatting xmlns:xm="http://schemas.microsoft.com/office/excel/2006/main">
          <x14:cfRule type="iconSet" priority="14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W33:X33</xm:sqref>
        </x14:conditionalFormatting>
        <x14:conditionalFormatting xmlns:xm="http://schemas.microsoft.com/office/excel/2006/main">
          <x14:cfRule type="iconSet" priority="21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</xm:sqref>
        </x14:conditionalFormatting>
        <x14:conditionalFormatting xmlns:xm="http://schemas.microsoft.com/office/excel/2006/main">
          <x14:cfRule type="iconSet" priority="19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X18</xm:sqref>
        </x14:conditionalFormatting>
        <x14:conditionalFormatting xmlns:xm="http://schemas.microsoft.com/office/excel/2006/main">
          <x14:cfRule type="iconSet" priority="16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F68"/>
  <sheetViews>
    <sheetView showGridLines="0" tabSelected="1" topLeftCell="AK1" zoomScale="118" zoomScaleNormal="118" workbookViewId="0">
      <selection activeCell="BA20" sqref="BA20"/>
    </sheetView>
  </sheetViews>
  <sheetFormatPr defaultRowHeight="15" x14ac:dyDescent="0.25"/>
  <cols>
    <col min="1" max="1" width="18.7109375" customWidth="1"/>
    <col min="18" max="18" width="9.85546875" customWidth="1"/>
    <col min="19" max="19" width="1.7109375" customWidth="1"/>
    <col min="20" max="20" width="18.7109375" hidden="1" customWidth="1"/>
    <col min="37" max="37" width="10.140625" customWidth="1"/>
    <col min="38" max="38" width="1.7109375" customWidth="1"/>
    <col min="55" max="55" width="9.85546875" customWidth="1"/>
    <col min="58" max="58" width="9.140625" style="101"/>
  </cols>
  <sheetData>
    <row r="1" spans="1:58" ht="15.75" x14ac:dyDescent="0.25">
      <c r="A1" s="4" t="s">
        <v>99</v>
      </c>
    </row>
    <row r="3" spans="1:58" ht="15.75" thickBot="1" x14ac:dyDescent="0.3">
      <c r="R3" s="107" t="s">
        <v>1</v>
      </c>
      <c r="AK3" s="289">
        <v>1000</v>
      </c>
      <c r="BC3" s="289" t="s">
        <v>47</v>
      </c>
    </row>
    <row r="4" spans="1:58" ht="20.100000000000001" customHeight="1" x14ac:dyDescent="0.25">
      <c r="A4" s="350" t="s">
        <v>3</v>
      </c>
      <c r="B4" s="352" t="s">
        <v>72</v>
      </c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55" t="s">
        <v>149</v>
      </c>
      <c r="T4" s="353" t="s">
        <v>3</v>
      </c>
      <c r="U4" s="345" t="s">
        <v>72</v>
      </c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7"/>
      <c r="AK4" s="348" t="s">
        <v>149</v>
      </c>
      <c r="AM4" s="345" t="s">
        <v>72</v>
      </c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7"/>
      <c r="BC4" s="348" t="s">
        <v>149</v>
      </c>
    </row>
    <row r="5" spans="1:58" ht="20.100000000000001" customHeight="1" thickBot="1" x14ac:dyDescent="0.3">
      <c r="A5" s="351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5">
        <v>2025</v>
      </c>
      <c r="R5" s="356"/>
      <c r="T5" s="354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49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76">
        <v>2018</v>
      </c>
      <c r="AV5" s="135">
        <v>2019</v>
      </c>
      <c r="AW5" s="135">
        <v>2020</v>
      </c>
      <c r="AX5" s="176">
        <v>2021</v>
      </c>
      <c r="AY5" s="176">
        <v>2022</v>
      </c>
      <c r="AZ5" s="176">
        <v>2023</v>
      </c>
      <c r="BA5" s="135">
        <v>2024</v>
      </c>
      <c r="BB5" s="133">
        <v>2025</v>
      </c>
      <c r="BC5" s="349"/>
      <c r="BF5" s="290"/>
    </row>
    <row r="6" spans="1:58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2"/>
      <c r="T6" s="291"/>
      <c r="U6" s="293">
        <v>2010</v>
      </c>
      <c r="V6" s="293">
        <v>2011</v>
      </c>
      <c r="W6" s="293">
        <v>2012</v>
      </c>
      <c r="X6" s="293"/>
      <c r="Y6" s="293"/>
      <c r="Z6" s="293"/>
      <c r="AA6" s="293"/>
      <c r="AB6" s="293"/>
      <c r="AC6" s="290"/>
      <c r="AD6" s="290"/>
      <c r="AE6" s="290"/>
      <c r="AF6" s="290"/>
      <c r="AG6" s="290"/>
      <c r="AH6" s="290"/>
      <c r="AI6" s="290"/>
      <c r="AJ6" s="293"/>
      <c r="AK6" s="294"/>
      <c r="AM6" s="293"/>
      <c r="AN6" s="293"/>
      <c r="AO6" s="293"/>
      <c r="AP6" s="293"/>
      <c r="AQ6" s="293"/>
      <c r="AR6" s="293"/>
      <c r="AS6" s="293"/>
      <c r="AT6" s="293"/>
      <c r="AU6" s="290"/>
      <c r="AV6" s="290"/>
      <c r="AW6" s="290"/>
      <c r="AX6" s="290"/>
      <c r="AY6" s="290"/>
      <c r="AZ6" s="290"/>
      <c r="BA6" s="290"/>
      <c r="BB6" s="293"/>
      <c r="BC6" s="292"/>
    </row>
    <row r="7" spans="1:58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53">
        <v>221549.67999999979</v>
      </c>
      <c r="Q7" s="153">
        <v>249387.19000000009</v>
      </c>
      <c r="R7" s="61">
        <f>(IF(Q7="","",((Q7-P7)/P7)))</f>
        <v>0.12564906435432599</v>
      </c>
      <c r="T7" s="109" t="s">
        <v>73</v>
      </c>
      <c r="U7" s="115">
        <v>37448.925000000003</v>
      </c>
      <c r="V7" s="153">
        <v>38839.965999999986</v>
      </c>
      <c r="W7" s="153">
        <v>43280.928999999975</v>
      </c>
      <c r="X7" s="153">
        <v>45616.113000000012</v>
      </c>
      <c r="Y7" s="153">
        <v>47446.346999999972</v>
      </c>
      <c r="Z7" s="153">
        <v>44866.651000000042</v>
      </c>
      <c r="AA7" s="153">
        <v>44731.008000000016</v>
      </c>
      <c r="AB7" s="153">
        <v>48635.341000000037</v>
      </c>
      <c r="AC7" s="153">
        <v>54050.858</v>
      </c>
      <c r="AD7" s="153">
        <v>57478.924000000043</v>
      </c>
      <c r="AE7" s="153">
        <v>63485.803999999982</v>
      </c>
      <c r="AF7" s="153">
        <v>59844.614000000096</v>
      </c>
      <c r="AG7" s="153">
        <v>63073.409999999996</v>
      </c>
      <c r="AH7" s="153">
        <v>62328.526000000005</v>
      </c>
      <c r="AI7" s="153">
        <v>66227.470000000059</v>
      </c>
      <c r="AJ7" s="112">
        <v>68179.258000000133</v>
      </c>
      <c r="AK7" s="61">
        <f>IF(AJ7="","",(AJ7-AI7)/AI7)</f>
        <v>2.9470973298543209E-2</v>
      </c>
      <c r="AM7" s="124">
        <f t="shared" ref="AM7:AM22" si="0">(U7/B7)*10</f>
        <v>2.3028706152346192</v>
      </c>
      <c r="AN7" s="156">
        <f t="shared" ref="AN7:AN22" si="1">(V7/C7)*10</f>
        <v>2.4812467982209876</v>
      </c>
      <c r="AO7" s="156">
        <f t="shared" ref="AO7:AO22" si="2">(W7/D7)*10</f>
        <v>1.8094775204000828</v>
      </c>
      <c r="AP7" s="156">
        <f t="shared" ref="AP7:AP22" si="3">(X7/E7)*10</f>
        <v>2.1338999736865198</v>
      </c>
      <c r="AQ7" s="156">
        <f t="shared" ref="AQ7:AQ22" si="4">(Y7/F7)*10</f>
        <v>2.4164760330275441</v>
      </c>
      <c r="AR7" s="156">
        <f t="shared" ref="AR7:AR22" si="5">(Z7/G7)*10</f>
        <v>2.4488229571883595</v>
      </c>
      <c r="AS7" s="156">
        <f t="shared" ref="AS7:AS22" si="6">(AA7/H7)*10</f>
        <v>2.7216164857245251</v>
      </c>
      <c r="AT7" s="156">
        <f t="shared" ref="AT7:AT22" si="7">(AB7/I7)*10</f>
        <v>2.5208020297717444</v>
      </c>
      <c r="AU7" s="156">
        <f t="shared" ref="AU7:AU22" si="8">(AC7/J7)*10</f>
        <v>2.5562518045408811</v>
      </c>
      <c r="AV7" s="156">
        <f t="shared" ref="AV7:AV22" si="9">(AD7/K7)*10</f>
        <v>2.6212769861937577</v>
      </c>
      <c r="AW7" s="156">
        <f t="shared" ref="AW7:AW22" si="10">(AE7/L7)*10</f>
        <v>2.6565484355435616</v>
      </c>
      <c r="AX7" s="156">
        <f t="shared" ref="AX7:AX22" si="11">(AF7/M7)*10</f>
        <v>2.6250215536517025</v>
      </c>
      <c r="AY7" s="156">
        <f t="shared" ref="AY7:AY22" si="12">(AG7/N7)*10</f>
        <v>2.7768533106935394</v>
      </c>
      <c r="AZ7" s="156">
        <f t="shared" ref="AZ7:BA22" si="13">(AH7/O7)*10</f>
        <v>2.6655529498122226</v>
      </c>
      <c r="BA7" s="156">
        <f>(AI7/P7)*10</f>
        <v>2.9892830357507227</v>
      </c>
      <c r="BB7" s="156">
        <f>IF(AJ7="","",(AJ7/Q7)*10)</f>
        <v>2.733871695655262</v>
      </c>
      <c r="BC7" s="61">
        <f t="shared" ref="BC7:BC23" si="14">IF(BB7="","",(BB7-BA7)/BA7)</f>
        <v>-8.5442340869310573E-2</v>
      </c>
      <c r="BF7"/>
    </row>
    <row r="8" spans="1:58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54">
        <v>259397.19999999949</v>
      </c>
      <c r="Q8" s="154">
        <v>286342.44999999955</v>
      </c>
      <c r="R8" s="52">
        <f t="shared" ref="R8:R18" si="15">(IF(Q8="","",((Q8-P8)/P8)))</f>
        <v>0.10387641038530913</v>
      </c>
      <c r="T8" s="109" t="s">
        <v>74</v>
      </c>
      <c r="U8" s="117">
        <v>39208.55799999999</v>
      </c>
      <c r="V8" s="154">
        <v>43534.874999999993</v>
      </c>
      <c r="W8" s="154">
        <v>46936.957999999977</v>
      </c>
      <c r="X8" s="154">
        <v>51921.968000000052</v>
      </c>
      <c r="Y8" s="154">
        <v>51933.389000000017</v>
      </c>
      <c r="Z8" s="154">
        <v>46937.144999999968</v>
      </c>
      <c r="AA8" s="154">
        <v>48461.340000000011</v>
      </c>
      <c r="AB8" s="154">
        <v>48751.319999999949</v>
      </c>
      <c r="AC8" s="154">
        <v>57358.343000000001</v>
      </c>
      <c r="AD8" s="154">
        <v>60378.147999999928</v>
      </c>
      <c r="AE8" s="154">
        <v>54982.760999999962</v>
      </c>
      <c r="AF8" s="154">
        <v>61551.606000000007</v>
      </c>
      <c r="AG8" s="154">
        <v>68116.977000000028</v>
      </c>
      <c r="AH8" s="154">
        <v>65467.732000000033</v>
      </c>
      <c r="AI8" s="154">
        <v>72469.30000000009</v>
      </c>
      <c r="AJ8" s="119">
        <v>74843.643999999986</v>
      </c>
      <c r="AK8" s="52">
        <f t="shared" ref="AK8:AK23" si="16">IF(AJ8="","",(AJ8-AI8)/AI8)</f>
        <v>3.2763446038527932E-2</v>
      </c>
      <c r="AM8" s="125">
        <f t="shared" si="0"/>
        <v>2.425310433832923</v>
      </c>
      <c r="AN8" s="157">
        <f t="shared" si="1"/>
        <v>2.0249048429202356</v>
      </c>
      <c r="AO8" s="157">
        <f t="shared" si="2"/>
        <v>2.0389975961379729</v>
      </c>
      <c r="AP8" s="157">
        <f t="shared" si="3"/>
        <v>1.9956838438488873</v>
      </c>
      <c r="AQ8" s="157">
        <f t="shared" si="4"/>
        <v>2.3630989749879605</v>
      </c>
      <c r="AR8" s="157">
        <f t="shared" si="5"/>
        <v>2.4494538492006965</v>
      </c>
      <c r="AS8" s="157">
        <f t="shared" si="6"/>
        <v>2.5901294424956642</v>
      </c>
      <c r="AT8" s="157">
        <f t="shared" si="7"/>
        <v>2.5992361491655602</v>
      </c>
      <c r="AU8" s="157">
        <f t="shared" si="8"/>
        <v>2.332460682100173</v>
      </c>
      <c r="AV8" s="157">
        <f t="shared" si="9"/>
        <v>2.6676951908790461</v>
      </c>
      <c r="AW8" s="157">
        <f t="shared" si="10"/>
        <v>2.5328122058281508</v>
      </c>
      <c r="AX8" s="157">
        <f t="shared" si="11"/>
        <v>2.6173670765159578</v>
      </c>
      <c r="AY8" s="157">
        <f t="shared" si="12"/>
        <v>2.7702425895873901</v>
      </c>
      <c r="AZ8" s="157">
        <f t="shared" si="13"/>
        <v>2.8977803658686212</v>
      </c>
      <c r="BA8" s="157">
        <f t="shared" ref="BA8:BA19" si="17">(AI8/P8)*10</f>
        <v>2.7937579896776157</v>
      </c>
      <c r="BB8" s="157">
        <f t="shared" ref="BB8:BB23" si="18">IF(AJ8="","",(AJ8/Q8)*10)</f>
        <v>2.6137809465554307</v>
      </c>
      <c r="BC8" s="52">
        <f t="shared" si="14"/>
        <v>-6.4421128740271935E-2</v>
      </c>
      <c r="BF8"/>
    </row>
    <row r="9" spans="1:58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54">
        <v>282200.90000000014</v>
      </c>
      <c r="Q9" s="154">
        <v>284330.46000000066</v>
      </c>
      <c r="R9" s="52">
        <f t="shared" si="15"/>
        <v>7.5462551678627549E-3</v>
      </c>
      <c r="T9" s="109" t="s">
        <v>75</v>
      </c>
      <c r="U9" s="117">
        <v>51168.47700000005</v>
      </c>
      <c r="V9" s="154">
        <v>49454.935999999994</v>
      </c>
      <c r="W9" s="154">
        <v>57419.120999999985</v>
      </c>
      <c r="X9" s="154">
        <v>50259.945</v>
      </c>
      <c r="Y9" s="154">
        <v>50881.621999999916</v>
      </c>
      <c r="Z9" s="154">
        <v>62257.105999999985</v>
      </c>
      <c r="AA9" s="154">
        <v>56423.886000000035</v>
      </c>
      <c r="AB9" s="154">
        <v>66075.244999999908</v>
      </c>
      <c r="AC9" s="154">
        <v>64577.565999999999</v>
      </c>
      <c r="AD9" s="154">
        <v>61804.521999999954</v>
      </c>
      <c r="AE9" s="154">
        <v>66953.59299999995</v>
      </c>
      <c r="AF9" s="154">
        <v>87119.218000000081</v>
      </c>
      <c r="AG9" s="154">
        <v>80072.687000000005</v>
      </c>
      <c r="AH9" s="154">
        <v>82246.040000000023</v>
      </c>
      <c r="AI9" s="154">
        <v>78377.244000000195</v>
      </c>
      <c r="AJ9" s="119">
        <v>74051.205999999976</v>
      </c>
      <c r="AK9" s="52">
        <f t="shared" si="16"/>
        <v>-5.5195076775093138E-2</v>
      </c>
      <c r="AM9" s="125">
        <f t="shared" si="0"/>
        <v>2.0661463096406028</v>
      </c>
      <c r="AN9" s="157">
        <f t="shared" si="1"/>
        <v>2.1559066709824086</v>
      </c>
      <c r="AO9" s="157">
        <f t="shared" si="2"/>
        <v>1.8729560222737081</v>
      </c>
      <c r="AP9" s="157">
        <f t="shared" si="3"/>
        <v>2.1697574591861963</v>
      </c>
      <c r="AQ9" s="157">
        <f t="shared" si="4"/>
        <v>2.3469003959806871</v>
      </c>
      <c r="AR9" s="157">
        <f t="shared" si="5"/>
        <v>2.4085315499415931</v>
      </c>
      <c r="AS9" s="157">
        <f t="shared" si="6"/>
        <v>2.2613053774763308</v>
      </c>
      <c r="AT9" s="157">
        <f t="shared" si="7"/>
        <v>2.7452023741560456</v>
      </c>
      <c r="AU9" s="157">
        <f t="shared" si="8"/>
        <v>2.6591216085450871</v>
      </c>
      <c r="AV9" s="157">
        <f t="shared" si="9"/>
        <v>2.6691081028883996</v>
      </c>
      <c r="AW9" s="157">
        <f t="shared" si="10"/>
        <v>2.6201465661466194</v>
      </c>
      <c r="AX9" s="157">
        <f t="shared" si="11"/>
        <v>2.7675430112669441</v>
      </c>
      <c r="AY9" s="157">
        <f t="shared" si="12"/>
        <v>2.8340224964355603</v>
      </c>
      <c r="AZ9" s="157">
        <f t="shared" si="13"/>
        <v>2.8592551575450735</v>
      </c>
      <c r="BA9" s="157">
        <f t="shared" si="17"/>
        <v>2.7773562734916917</v>
      </c>
      <c r="BB9" s="157">
        <f t="shared" si="18"/>
        <v>2.6044063657477921</v>
      </c>
      <c r="BC9" s="52">
        <f t="shared" si="14"/>
        <v>-6.2271415948544129E-2</v>
      </c>
      <c r="BF9"/>
    </row>
    <row r="10" spans="1:58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54">
        <v>321597.08</v>
      </c>
      <c r="Q10" s="154">
        <v>288145.43999999994</v>
      </c>
      <c r="R10" s="52">
        <f t="shared" si="15"/>
        <v>-0.10401723796745938</v>
      </c>
      <c r="T10" s="109" t="s">
        <v>76</v>
      </c>
      <c r="U10" s="117">
        <v>46025.074999999961</v>
      </c>
      <c r="V10" s="154">
        <v>44904.889000000003</v>
      </c>
      <c r="W10" s="154">
        <v>48943.746000000036</v>
      </c>
      <c r="X10" s="154">
        <v>56740.441000000035</v>
      </c>
      <c r="Y10" s="154">
        <v>53780.95900000001</v>
      </c>
      <c r="Z10" s="154">
        <v>62171.204999999944</v>
      </c>
      <c r="AA10" s="154">
        <v>54315.156000000032</v>
      </c>
      <c r="AB10" s="154">
        <v>53392.404000000024</v>
      </c>
      <c r="AC10" s="154">
        <v>64781.760000000002</v>
      </c>
      <c r="AD10" s="154">
        <v>61456.496999999916</v>
      </c>
      <c r="AE10" s="154">
        <v>59545.284999999967</v>
      </c>
      <c r="AF10" s="154">
        <v>77717.85199999997</v>
      </c>
      <c r="AG10" s="154">
        <v>72456.435999999929</v>
      </c>
      <c r="AH10" s="154">
        <v>68969.697000000073</v>
      </c>
      <c r="AI10" s="154">
        <v>85848.440999999846</v>
      </c>
      <c r="AJ10" s="119">
        <v>76832.991999999984</v>
      </c>
      <c r="AK10" s="52">
        <f t="shared" si="16"/>
        <v>-0.10501587326437155</v>
      </c>
      <c r="AM10" s="125">
        <f t="shared" si="0"/>
        <v>2.1373623046342565</v>
      </c>
      <c r="AN10" s="157">
        <f t="shared" si="1"/>
        <v>1.914916393362369</v>
      </c>
      <c r="AO10" s="157">
        <f t="shared" si="2"/>
        <v>1.9973139122548518</v>
      </c>
      <c r="AP10" s="157">
        <f t="shared" si="3"/>
        <v>1.9220924791653282</v>
      </c>
      <c r="AQ10" s="157">
        <f t="shared" si="4"/>
        <v>2.4713295046942929</v>
      </c>
      <c r="AR10" s="157">
        <f t="shared" si="5"/>
        <v>2.3496420729631899</v>
      </c>
      <c r="AS10" s="157">
        <f t="shared" si="6"/>
        <v>2.160770919794754</v>
      </c>
      <c r="AT10" s="157">
        <f t="shared" si="7"/>
        <v>2.3701981621070618</v>
      </c>
      <c r="AU10" s="157">
        <f t="shared" si="8"/>
        <v>2.3113364870552262</v>
      </c>
      <c r="AV10" s="157">
        <f t="shared" si="9"/>
        <v>2.5331995214428424</v>
      </c>
      <c r="AW10" s="157">
        <f t="shared" si="10"/>
        <v>2.6830646061021386</v>
      </c>
      <c r="AX10" s="157">
        <f t="shared" si="11"/>
        <v>2.6847863200621807</v>
      </c>
      <c r="AY10" s="157">
        <f t="shared" si="12"/>
        <v>2.7617119919463482</v>
      </c>
      <c r="AZ10" s="157">
        <f t="shared" si="13"/>
        <v>2.8464431870844469</v>
      </c>
      <c r="BA10" s="157">
        <f t="shared" si="17"/>
        <v>2.6694409352224167</v>
      </c>
      <c r="BB10" s="157">
        <f t="shared" si="18"/>
        <v>2.6664656570654044</v>
      </c>
      <c r="BC10" s="52">
        <f t="shared" si="14"/>
        <v>-1.1145697654345603E-3</v>
      </c>
      <c r="BF10"/>
    </row>
    <row r="11" spans="1:58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54">
        <v>306293.23999999982</v>
      </c>
      <c r="Q11" s="154">
        <v>322512.81000000046</v>
      </c>
      <c r="R11" s="52">
        <f t="shared" si="15"/>
        <v>5.2954384497681556E-2</v>
      </c>
      <c r="T11" s="109" t="s">
        <v>77</v>
      </c>
      <c r="U11" s="117">
        <v>47205.19600000004</v>
      </c>
      <c r="V11" s="154">
        <v>52842.769000000008</v>
      </c>
      <c r="W11" s="154">
        <v>54431.923000000046</v>
      </c>
      <c r="X11" s="154">
        <v>55981.48</v>
      </c>
      <c r="Y11" s="154">
        <v>55053.410000000054</v>
      </c>
      <c r="Z11" s="154">
        <v>55267.650999999962</v>
      </c>
      <c r="AA11" s="154">
        <v>56035.015999999938</v>
      </c>
      <c r="AB11" s="154">
        <v>66317.002000000022</v>
      </c>
      <c r="AC11" s="154">
        <v>64324.446000000004</v>
      </c>
      <c r="AD11" s="154">
        <v>68453.83000000006</v>
      </c>
      <c r="AE11" s="154">
        <v>58256.008000000045</v>
      </c>
      <c r="AF11" s="154">
        <v>77143.060999999987</v>
      </c>
      <c r="AG11" s="154">
        <v>76795.082000000068</v>
      </c>
      <c r="AH11" s="154">
        <v>80880.13800000005</v>
      </c>
      <c r="AI11" s="154">
        <v>80938.011000000057</v>
      </c>
      <c r="AJ11" s="119">
        <v>83730.144000000146</v>
      </c>
      <c r="AK11" s="52">
        <f t="shared" si="16"/>
        <v>3.4497178340595583E-2</v>
      </c>
      <c r="AM11" s="125">
        <f t="shared" si="0"/>
        <v>2.1262291584914967</v>
      </c>
      <c r="AN11" s="157">
        <f t="shared" si="1"/>
        <v>2.002429656596763</v>
      </c>
      <c r="AO11" s="157">
        <f t="shared" si="2"/>
        <v>1.8193057382846511</v>
      </c>
      <c r="AP11" s="157">
        <f t="shared" si="3"/>
        <v>2.185868487837185</v>
      </c>
      <c r="AQ11" s="157">
        <f t="shared" si="4"/>
        <v>2.3852155258597914</v>
      </c>
      <c r="AR11" s="157">
        <f t="shared" si="5"/>
        <v>2.5507512851796084</v>
      </c>
      <c r="AS11" s="157">
        <f t="shared" si="6"/>
        <v>2.366321896458973</v>
      </c>
      <c r="AT11" s="157">
        <f t="shared" si="7"/>
        <v>2.5482684497769559</v>
      </c>
      <c r="AU11" s="157">
        <f t="shared" si="8"/>
        <v>2.4539413651554569</v>
      </c>
      <c r="AV11" s="157">
        <f t="shared" si="9"/>
        <v>2.4313423085868151</v>
      </c>
      <c r="AW11" s="157">
        <f t="shared" si="10"/>
        <v>2.5396170129380713</v>
      </c>
      <c r="AX11" s="157">
        <f t="shared" si="11"/>
        <v>2.6771552456955945</v>
      </c>
      <c r="AY11" s="157">
        <f t="shared" si="12"/>
        <v>2.7793900961672646</v>
      </c>
      <c r="AZ11" s="157">
        <f t="shared" si="13"/>
        <v>2.8700789036146994</v>
      </c>
      <c r="BA11" s="157">
        <f t="shared" si="17"/>
        <v>2.6425007290399263</v>
      </c>
      <c r="BB11" s="157">
        <f t="shared" si="18"/>
        <v>2.5961804121826981</v>
      </c>
      <c r="BC11" s="52">
        <f t="shared" si="14"/>
        <v>-1.7528970322765909E-2</v>
      </c>
      <c r="BF11"/>
    </row>
    <row r="12" spans="1:58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54">
        <v>276915.72999999952</v>
      </c>
      <c r="Q12" s="154">
        <v>285466.84000000049</v>
      </c>
      <c r="R12" s="52">
        <f t="shared" si="15"/>
        <v>3.0879827592318394E-2</v>
      </c>
      <c r="T12" s="109" t="s">
        <v>78</v>
      </c>
      <c r="U12" s="117">
        <v>45837.497000000039</v>
      </c>
      <c r="V12" s="154">
        <v>51105.701000000001</v>
      </c>
      <c r="W12" s="154">
        <v>50899.00499999999</v>
      </c>
      <c r="X12" s="154">
        <v>50438.382000000049</v>
      </c>
      <c r="Y12" s="154">
        <v>52151.921999999926</v>
      </c>
      <c r="Z12" s="154">
        <v>56091.163000000008</v>
      </c>
      <c r="AA12" s="154">
        <v>52714.073000000055</v>
      </c>
      <c r="AB12" s="154">
        <v>64528.730000000025</v>
      </c>
      <c r="AC12" s="154">
        <v>62742.375</v>
      </c>
      <c r="AD12" s="154">
        <v>55571.388000000043</v>
      </c>
      <c r="AE12" s="154">
        <v>66351.210999999865</v>
      </c>
      <c r="AF12" s="154">
        <v>74866.905999999974</v>
      </c>
      <c r="AG12" s="154">
        <v>70242.043000000034</v>
      </c>
      <c r="AH12" s="154">
        <v>86964.571999999942</v>
      </c>
      <c r="AI12" s="154">
        <v>72516.952000000048</v>
      </c>
      <c r="AJ12" s="119">
        <v>76562.767000000051</v>
      </c>
      <c r="AK12" s="52">
        <f t="shared" si="16"/>
        <v>5.5791299667421204E-2</v>
      </c>
      <c r="AM12" s="125">
        <f t="shared" si="0"/>
        <v>2.1252476751168277</v>
      </c>
      <c r="AN12" s="157">
        <f t="shared" si="1"/>
        <v>1.7129022487361378</v>
      </c>
      <c r="AO12" s="157">
        <f t="shared" si="2"/>
        <v>2.0922422702776888</v>
      </c>
      <c r="AP12" s="157">
        <f t="shared" si="3"/>
        <v>2.0813550369561726</v>
      </c>
      <c r="AQ12" s="157">
        <f t="shared" si="4"/>
        <v>2.2743829617096525</v>
      </c>
      <c r="AR12" s="157">
        <f t="shared" si="5"/>
        <v>2.4641236916121563</v>
      </c>
      <c r="AS12" s="157">
        <f t="shared" si="6"/>
        <v>2.5007264402426213</v>
      </c>
      <c r="AT12" s="157">
        <f t="shared" si="7"/>
        <v>2.3116884391665402</v>
      </c>
      <c r="AU12" s="157">
        <f t="shared" si="8"/>
        <v>2.469446771188716</v>
      </c>
      <c r="AV12" s="157">
        <f t="shared" si="9"/>
        <v>2.5871582389737058</v>
      </c>
      <c r="AW12" s="157">
        <f t="shared" si="10"/>
        <v>2.4550371392053902</v>
      </c>
      <c r="AX12" s="157">
        <f t="shared" si="11"/>
        <v>2.6719132835338306</v>
      </c>
      <c r="AY12" s="157">
        <f t="shared" si="12"/>
        <v>2.7583348749688739</v>
      </c>
      <c r="AZ12" s="157">
        <f t="shared" si="13"/>
        <v>2.8219476145428675</v>
      </c>
      <c r="BA12" s="157">
        <f t="shared" si="17"/>
        <v>2.6187371876635601</v>
      </c>
      <c r="BB12" s="157">
        <f t="shared" si="18"/>
        <v>2.6820196349250205</v>
      </c>
      <c r="BC12" s="52">
        <f t="shared" si="14"/>
        <v>2.4165253221886323E-2</v>
      </c>
      <c r="BF12"/>
    </row>
    <row r="13" spans="1:58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54">
        <v>333986.91000000073</v>
      </c>
      <c r="Q13" s="154">
        <v>340662.18000000011</v>
      </c>
      <c r="R13" s="52">
        <f t="shared" si="15"/>
        <v>1.9986621631366823E-2</v>
      </c>
      <c r="T13" s="109" t="s">
        <v>79</v>
      </c>
      <c r="U13" s="117">
        <v>54364.509000000027</v>
      </c>
      <c r="V13" s="154">
        <v>59788.318999999996</v>
      </c>
      <c r="W13" s="154">
        <v>62714.63899999993</v>
      </c>
      <c r="X13" s="154">
        <v>65018.055000000037</v>
      </c>
      <c r="Y13" s="154">
        <v>69122.01800000004</v>
      </c>
      <c r="Z13" s="154">
        <v>69013.110000000117</v>
      </c>
      <c r="AA13" s="154">
        <v>62444.103999999985</v>
      </c>
      <c r="AB13" s="154">
        <v>64721.649999999972</v>
      </c>
      <c r="AC13" s="154">
        <v>68976.123999999996</v>
      </c>
      <c r="AD13" s="154">
        <v>78608.732000000018</v>
      </c>
      <c r="AE13" s="154">
        <v>87158.587</v>
      </c>
      <c r="AF13" s="154">
        <v>82708.234000000084</v>
      </c>
      <c r="AG13" s="154">
        <v>82133.286000000095</v>
      </c>
      <c r="AH13" s="154">
        <v>86869.535000000062</v>
      </c>
      <c r="AI13" s="154">
        <v>91039.436000000045</v>
      </c>
      <c r="AJ13" s="119">
        <v>90450.754000000015</v>
      </c>
      <c r="AK13" s="52">
        <f t="shared" si="16"/>
        <v>-6.4662307442241787E-3</v>
      </c>
      <c r="AM13" s="125">
        <f t="shared" si="0"/>
        <v>2.1864809384518056</v>
      </c>
      <c r="AN13" s="157">
        <f t="shared" si="1"/>
        <v>1.9843699011975713</v>
      </c>
      <c r="AO13" s="157">
        <f t="shared" si="2"/>
        <v>2.0751386502696381</v>
      </c>
      <c r="AP13" s="157">
        <f t="shared" si="3"/>
        <v>2.3959707793373171</v>
      </c>
      <c r="AQ13" s="157">
        <f t="shared" si="4"/>
        <v>2.4667140890976693</v>
      </c>
      <c r="AR13" s="157">
        <f t="shared" si="5"/>
        <v>2.5672378814237335</v>
      </c>
      <c r="AS13" s="157">
        <f t="shared" si="6"/>
        <v>2.490392697231901</v>
      </c>
      <c r="AT13" s="157">
        <f t="shared" si="7"/>
        <v>2.5511980707253517</v>
      </c>
      <c r="AU13" s="157">
        <f t="shared" si="8"/>
        <v>2.6795199171034727</v>
      </c>
      <c r="AV13" s="157">
        <f t="shared" si="9"/>
        <v>2.8518461439559442</v>
      </c>
      <c r="AW13" s="157">
        <f t="shared" si="10"/>
        <v>2.6132072725214295</v>
      </c>
      <c r="AX13" s="157">
        <f t="shared" si="11"/>
        <v>2.892545599396791</v>
      </c>
      <c r="AY13" s="157">
        <f t="shared" si="12"/>
        <v>2.7745244058184837</v>
      </c>
      <c r="AZ13" s="157">
        <f t="shared" si="13"/>
        <v>2.9078041402170944</v>
      </c>
      <c r="BA13" s="157">
        <f t="shared" si="17"/>
        <v>2.7258384467822361</v>
      </c>
      <c r="BB13" s="157">
        <f t="shared" si="18"/>
        <v>2.6551451646320112</v>
      </c>
      <c r="BC13" s="52">
        <f t="shared" si="14"/>
        <v>-2.5934509153936098E-2</v>
      </c>
      <c r="BF13"/>
    </row>
    <row r="14" spans="1:58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54">
        <v>262177.63000000006</v>
      </c>
      <c r="Q14" s="154"/>
      <c r="R14" s="52" t="str">
        <f t="shared" si="15"/>
        <v/>
      </c>
      <c r="T14" s="109" t="s">
        <v>80</v>
      </c>
      <c r="U14" s="117">
        <v>39184.329000000012</v>
      </c>
      <c r="V14" s="154">
        <v>43186.20999999997</v>
      </c>
      <c r="W14" s="154">
        <v>48896.256000000016</v>
      </c>
      <c r="X14" s="154">
        <v>49231.409</v>
      </c>
      <c r="Y14" s="154">
        <v>41790.908999999992</v>
      </c>
      <c r="Z14" s="154">
        <v>45062.92500000001</v>
      </c>
      <c r="AA14" s="154">
        <v>49976.91399999999</v>
      </c>
      <c r="AB14" s="154">
        <v>51045.44799999996</v>
      </c>
      <c r="AC14" s="154">
        <v>55934.430999999997</v>
      </c>
      <c r="AD14" s="154">
        <v>52837.047999999988</v>
      </c>
      <c r="AE14" s="154">
        <v>57801.853999999985</v>
      </c>
      <c r="AF14" s="154">
        <v>60956.922999999952</v>
      </c>
      <c r="AG14" s="154">
        <v>70221.736000000121</v>
      </c>
      <c r="AH14" s="154">
        <v>68408.922000000079</v>
      </c>
      <c r="AI14" s="154">
        <v>68952.826999999874</v>
      </c>
      <c r="AJ14" s="119"/>
      <c r="AK14" s="52" t="str">
        <f t="shared" si="16"/>
        <v/>
      </c>
      <c r="AM14" s="125">
        <f t="shared" si="0"/>
        <v>2.0832788291969222</v>
      </c>
      <c r="AN14" s="157">
        <f t="shared" si="1"/>
        <v>1.9606577364996127</v>
      </c>
      <c r="AO14" s="157">
        <f t="shared" si="2"/>
        <v>2.0506870516373601</v>
      </c>
      <c r="AP14" s="157">
        <f t="shared" si="3"/>
        <v>2.5521229628765663</v>
      </c>
      <c r="AQ14" s="157">
        <f t="shared" si="4"/>
        <v>2.4829514836248197</v>
      </c>
      <c r="AR14" s="157">
        <f t="shared" si="5"/>
        <v>2.412171166961671</v>
      </c>
      <c r="AS14" s="157">
        <f t="shared" si="6"/>
        <v>2.3779229668109867</v>
      </c>
      <c r="AT14" s="157">
        <f t="shared" si="7"/>
        <v>2.3666568081945454</v>
      </c>
      <c r="AU14" s="157">
        <f t="shared" si="8"/>
        <v>2.5883883813196928</v>
      </c>
      <c r="AV14" s="157">
        <f t="shared" si="9"/>
        <v>2.692927129163496</v>
      </c>
      <c r="AW14" s="157">
        <f t="shared" si="10"/>
        <v>2.6924100321383304</v>
      </c>
      <c r="AX14" s="157">
        <f t="shared" si="11"/>
        <v>2.6112707896412806</v>
      </c>
      <c r="AY14" s="157">
        <f t="shared" si="12"/>
        <v>2.8031990169006589</v>
      </c>
      <c r="AZ14" s="157">
        <f t="shared" si="13"/>
        <v>2.5783349588419147</v>
      </c>
      <c r="BA14" s="157">
        <f t="shared" si="17"/>
        <v>2.6300042074527812</v>
      </c>
      <c r="BB14" s="157" t="str">
        <f t="shared" si="18"/>
        <v/>
      </c>
      <c r="BC14" s="52" t="str">
        <f t="shared" si="14"/>
        <v/>
      </c>
      <c r="BF14"/>
    </row>
    <row r="15" spans="1:58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266427.33999999985</v>
      </c>
      <c r="P15" s="154">
        <v>253800.33999999976</v>
      </c>
      <c r="Q15" s="154"/>
      <c r="R15" s="52" t="str">
        <f t="shared" si="15"/>
        <v/>
      </c>
      <c r="T15" s="109" t="s">
        <v>81</v>
      </c>
      <c r="U15" s="117">
        <v>64657.764999999978</v>
      </c>
      <c r="V15" s="154">
        <v>67014.460999999996</v>
      </c>
      <c r="W15" s="154">
        <v>62417.526999999995</v>
      </c>
      <c r="X15" s="154">
        <v>71596.117000000057</v>
      </c>
      <c r="Y15" s="154">
        <v>76295.819000000003</v>
      </c>
      <c r="Z15" s="154">
        <v>70793.574000000022</v>
      </c>
      <c r="AA15" s="154">
        <v>69809.002000000037</v>
      </c>
      <c r="AB15" s="154">
        <v>71866.597999999954</v>
      </c>
      <c r="AC15" s="154">
        <v>67502.441000000006</v>
      </c>
      <c r="AD15" s="154">
        <v>79059.753999999943</v>
      </c>
      <c r="AE15" s="154">
        <v>84581.715000000026</v>
      </c>
      <c r="AF15" s="154">
        <v>88913.320999999953</v>
      </c>
      <c r="AG15" s="154">
        <v>91382.118000000002</v>
      </c>
      <c r="AH15" s="154">
        <v>78672.270000000033</v>
      </c>
      <c r="AI15" s="154">
        <v>79762.330999999933</v>
      </c>
      <c r="AJ15" s="119"/>
      <c r="AK15" s="52" t="str">
        <f t="shared" si="16"/>
        <v/>
      </c>
      <c r="AM15" s="125">
        <f t="shared" si="0"/>
        <v>2.3402438787802988</v>
      </c>
      <c r="AN15" s="157">
        <f t="shared" si="1"/>
        <v>2.3010716250400503</v>
      </c>
      <c r="AO15" s="157">
        <f t="shared" si="2"/>
        <v>2.1104096683178226</v>
      </c>
      <c r="AP15" s="157">
        <f t="shared" si="3"/>
        <v>2.4637385633402213</v>
      </c>
      <c r="AQ15" s="157">
        <f t="shared" si="4"/>
        <v>2.6288264096656837</v>
      </c>
      <c r="AR15" s="157">
        <f t="shared" si="5"/>
        <v>2.843968041021137</v>
      </c>
      <c r="AS15" s="157">
        <f t="shared" si="6"/>
        <v>2.6652096442033595</v>
      </c>
      <c r="AT15" s="157">
        <f t="shared" si="7"/>
        <v>2.6833525804324183</v>
      </c>
      <c r="AU15" s="157">
        <f t="shared" si="8"/>
        <v>3.0726538461976149</v>
      </c>
      <c r="AV15" s="157">
        <f t="shared" si="9"/>
        <v>2.9712234274142202</v>
      </c>
      <c r="AW15" s="157">
        <f t="shared" si="10"/>
        <v>2.8075519891125729</v>
      </c>
      <c r="AX15" s="157">
        <f t="shared" si="11"/>
        <v>3.1714652057141453</v>
      </c>
      <c r="AY15" s="157">
        <f t="shared" si="12"/>
        <v>3.0145406153419558</v>
      </c>
      <c r="AZ15" s="157">
        <f t="shared" si="13"/>
        <v>2.952860243246811</v>
      </c>
      <c r="BA15" s="157">
        <f t="shared" si="17"/>
        <v>3.1427196275623586</v>
      </c>
      <c r="BB15" s="157" t="str">
        <f t="shared" si="18"/>
        <v/>
      </c>
      <c r="BC15" s="52" t="str">
        <f t="shared" si="14"/>
        <v/>
      </c>
      <c r="BF15"/>
    </row>
    <row r="16" spans="1:58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281897.69999999978</v>
      </c>
      <c r="P16" s="154">
        <v>340111.73000000016</v>
      </c>
      <c r="Q16" s="154"/>
      <c r="R16" s="52" t="str">
        <f t="shared" si="15"/>
        <v/>
      </c>
      <c r="T16" s="109" t="s">
        <v>82</v>
      </c>
      <c r="U16" s="117">
        <v>62505.198999999993</v>
      </c>
      <c r="V16" s="154">
        <v>72259.178000000014</v>
      </c>
      <c r="W16" s="154">
        <v>85069.483999999968</v>
      </c>
      <c r="X16" s="154">
        <v>87588.735000000001</v>
      </c>
      <c r="Y16" s="154">
        <v>89099.010000000038</v>
      </c>
      <c r="Z16" s="154">
        <v>82030.592000000048</v>
      </c>
      <c r="AA16" s="154">
        <v>76031.939000000013</v>
      </c>
      <c r="AB16" s="154">
        <v>87843.296000000017</v>
      </c>
      <c r="AC16" s="154">
        <v>92024.978000000003</v>
      </c>
      <c r="AD16" s="154">
        <v>97269.096999999994</v>
      </c>
      <c r="AE16" s="154">
        <v>96078.873000000051</v>
      </c>
      <c r="AF16" s="154">
        <v>90636.669000000067</v>
      </c>
      <c r="AG16" s="154">
        <v>94985.397999999841</v>
      </c>
      <c r="AH16" s="154">
        <v>88050.622999999963</v>
      </c>
      <c r="AI16" s="154">
        <v>108964.868</v>
      </c>
      <c r="AJ16" s="119"/>
      <c r="AK16" s="52" t="str">
        <f t="shared" si="16"/>
        <v/>
      </c>
      <c r="AM16" s="125">
        <f t="shared" si="0"/>
        <v>2.8617823721817981</v>
      </c>
      <c r="AN16" s="157">
        <f t="shared" si="1"/>
        <v>2.6823720233953323</v>
      </c>
      <c r="AO16" s="157">
        <f t="shared" si="2"/>
        <v>2.3776029173339523</v>
      </c>
      <c r="AP16" s="157">
        <f t="shared" si="3"/>
        <v>2.8384834236201706</v>
      </c>
      <c r="AQ16" s="157">
        <f t="shared" si="4"/>
        <v>2.9174959328967214</v>
      </c>
      <c r="AR16" s="157">
        <f t="shared" si="5"/>
        <v>2.9448790330469983</v>
      </c>
      <c r="AS16" s="157">
        <f t="shared" si="6"/>
        <v>3.0471368384839841</v>
      </c>
      <c r="AT16" s="157">
        <f t="shared" si="7"/>
        <v>2.81755682597454</v>
      </c>
      <c r="AU16" s="157">
        <f t="shared" si="8"/>
        <v>3.1437436429064385</v>
      </c>
      <c r="AV16" s="157">
        <f t="shared" si="9"/>
        <v>3.0244562846496557</v>
      </c>
      <c r="AW16" s="157">
        <f t="shared" si="10"/>
        <v>2.9794887332109155</v>
      </c>
      <c r="AX16" s="157">
        <f t="shared" si="11"/>
        <v>3.0799779092495196</v>
      </c>
      <c r="AY16" s="157">
        <f t="shared" si="12"/>
        <v>3.1816049906489896</v>
      </c>
      <c r="AZ16" s="157">
        <f t="shared" si="13"/>
        <v>3.1234956156080744</v>
      </c>
      <c r="BA16" s="157">
        <f t="shared" si="17"/>
        <v>3.2037962348431783</v>
      </c>
      <c r="BB16" s="157" t="str">
        <f t="shared" si="18"/>
        <v/>
      </c>
      <c r="BC16" s="52" t="str">
        <f t="shared" si="14"/>
        <v/>
      </c>
      <c r="BF16"/>
    </row>
    <row r="17" spans="1:58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295756.67</v>
      </c>
      <c r="P17" s="154">
        <v>295483.50000000035</v>
      </c>
      <c r="Q17" s="154"/>
      <c r="R17" s="52" t="str">
        <f t="shared" si="15"/>
        <v/>
      </c>
      <c r="T17" s="109" t="s">
        <v>83</v>
      </c>
      <c r="U17" s="117">
        <v>75798.92399999997</v>
      </c>
      <c r="V17" s="154">
        <v>78510.058999999979</v>
      </c>
      <c r="W17" s="154">
        <v>82860.765000000043</v>
      </c>
      <c r="X17" s="154">
        <v>82287.181999999913</v>
      </c>
      <c r="Y17" s="154">
        <v>81224.970999999918</v>
      </c>
      <c r="Z17" s="154">
        <v>82936.982000000047</v>
      </c>
      <c r="AA17" s="154">
        <v>94068.771999999837</v>
      </c>
      <c r="AB17" s="154">
        <v>90812.540999999997</v>
      </c>
      <c r="AC17" s="154">
        <v>85853.54</v>
      </c>
      <c r="AD17" s="154">
        <v>81718.175000000017</v>
      </c>
      <c r="AE17" s="154">
        <v>93299.05299999984</v>
      </c>
      <c r="AF17" s="154">
        <v>97861.879000000015</v>
      </c>
      <c r="AG17" s="154">
        <v>103988.54699999987</v>
      </c>
      <c r="AH17" s="154">
        <v>93005.014999999941</v>
      </c>
      <c r="AI17" s="154">
        <v>91560.633000000089</v>
      </c>
      <c r="AJ17" s="119"/>
      <c r="AK17" s="52" t="str">
        <f t="shared" si="16"/>
        <v/>
      </c>
      <c r="AM17" s="125">
        <f t="shared" si="0"/>
        <v>2.669050065963094</v>
      </c>
      <c r="AN17" s="157">
        <f t="shared" si="1"/>
        <v>2.3028660849619373</v>
      </c>
      <c r="AO17" s="157">
        <f t="shared" si="2"/>
        <v>2.6914981115024137</v>
      </c>
      <c r="AP17" s="157">
        <f t="shared" si="3"/>
        <v>2.8730237814491453</v>
      </c>
      <c r="AQ17" s="157">
        <f t="shared" si="4"/>
        <v>2.9620463358662326</v>
      </c>
      <c r="AR17" s="157">
        <f t="shared" si="5"/>
        <v>3.0321397672069845</v>
      </c>
      <c r="AS17" s="157">
        <f t="shared" si="6"/>
        <v>2.9828765998250821</v>
      </c>
      <c r="AT17" s="157">
        <f t="shared" si="7"/>
        <v>2.9654866008232301</v>
      </c>
      <c r="AU17" s="157">
        <f t="shared" si="8"/>
        <v>3.1309372530978496</v>
      </c>
      <c r="AV17" s="157">
        <f t="shared" si="9"/>
        <v>2.9865809904698848</v>
      </c>
      <c r="AW17" s="157">
        <f t="shared" si="10"/>
        <v>2.92428611041833</v>
      </c>
      <c r="AX17" s="157">
        <f t="shared" si="11"/>
        <v>3.0741948943082802</v>
      </c>
      <c r="AY17" s="157">
        <f t="shared" si="12"/>
        <v>3.0627226019892806</v>
      </c>
      <c r="AZ17" s="157">
        <f t="shared" si="13"/>
        <v>3.1446464081435579</v>
      </c>
      <c r="BA17" s="157">
        <f t="shared" si="17"/>
        <v>3.0986716009523367</v>
      </c>
      <c r="BB17" s="157" t="str">
        <f t="shared" si="18"/>
        <v/>
      </c>
      <c r="BC17" s="52" t="str">
        <f t="shared" si="14"/>
        <v/>
      </c>
      <c r="BF17"/>
    </row>
    <row r="18" spans="1:58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202121.92000000004</v>
      </c>
      <c r="P18" s="154">
        <v>215837.9100000005</v>
      </c>
      <c r="Q18" s="154"/>
      <c r="R18" s="52" t="str">
        <f t="shared" si="15"/>
        <v/>
      </c>
      <c r="T18" s="109" t="s">
        <v>84</v>
      </c>
      <c r="U18" s="117">
        <v>50975.751000000069</v>
      </c>
      <c r="V18" s="154">
        <v>55476.897000000012</v>
      </c>
      <c r="W18" s="154">
        <v>59634.482000000025</v>
      </c>
      <c r="X18" s="154">
        <v>54113.734999999979</v>
      </c>
      <c r="Y18" s="154">
        <v>57504.426999999996</v>
      </c>
      <c r="Z18" s="154">
        <v>58105.801000000007</v>
      </c>
      <c r="AA18" s="154">
        <v>58962.415000000001</v>
      </c>
      <c r="AB18" s="154">
        <v>64051.424999999981</v>
      </c>
      <c r="AC18" s="154">
        <v>62214.675000000003</v>
      </c>
      <c r="AD18" s="154">
        <v>64766.222999999991</v>
      </c>
      <c r="AE18" s="154">
        <v>67694.932000000001</v>
      </c>
      <c r="AF18" s="154">
        <v>68116.868000000133</v>
      </c>
      <c r="AG18" s="154">
        <v>65495.567999999992</v>
      </c>
      <c r="AH18" s="154">
        <v>62769.229999999981</v>
      </c>
      <c r="AI18" s="154">
        <v>67355.897999999972</v>
      </c>
      <c r="AJ18" s="119"/>
      <c r="AK18" s="52" t="str">
        <f t="shared" si="16"/>
        <v/>
      </c>
      <c r="AM18" s="125">
        <f t="shared" si="0"/>
        <v>2.2548834482403852</v>
      </c>
      <c r="AN18" s="157">
        <f t="shared" si="1"/>
        <v>2.1516429593261281</v>
      </c>
      <c r="AO18" s="157">
        <f t="shared" si="2"/>
        <v>2.0069789019200899</v>
      </c>
      <c r="AP18" s="157">
        <f t="shared" si="3"/>
        <v>2.825221445579241</v>
      </c>
      <c r="AQ18" s="157">
        <f t="shared" si="4"/>
        <v>2.7760233480831014</v>
      </c>
      <c r="AR18" s="157">
        <f t="shared" si="5"/>
        <v>2.9152211882609924</v>
      </c>
      <c r="AS18" s="157">
        <f t="shared" si="6"/>
        <v>3.0734340293504063</v>
      </c>
      <c r="AT18" s="157">
        <f t="shared" si="7"/>
        <v>2.6629725829269866</v>
      </c>
      <c r="AU18" s="157">
        <f t="shared" si="8"/>
        <v>3.1881825143199927</v>
      </c>
      <c r="AV18" s="157">
        <f t="shared" si="9"/>
        <v>3.0273435971735125</v>
      </c>
      <c r="AW18" s="157">
        <f t="shared" si="10"/>
        <v>2.9794259417924462</v>
      </c>
      <c r="AX18" s="157">
        <f t="shared" si="11"/>
        <v>2.8390637794244484</v>
      </c>
      <c r="AY18" s="157">
        <f t="shared" si="12"/>
        <v>3.0190129095735259</v>
      </c>
      <c r="AZ18" s="157">
        <f t="shared" si="13"/>
        <v>3.1055132466582531</v>
      </c>
      <c r="BA18" s="157">
        <f t="shared" si="17"/>
        <v>3.1206704142010926</v>
      </c>
      <c r="BB18" s="157" t="str">
        <f t="shared" si="18"/>
        <v/>
      </c>
      <c r="BC18" s="52" t="str">
        <f t="shared" si="14"/>
        <v/>
      </c>
      <c r="BF18" s="105"/>
    </row>
    <row r="19" spans="1:58" ht="20.100000000000001" customHeight="1" thickBot="1" x14ac:dyDescent="0.3">
      <c r="A19" s="201" t="s">
        <v>155</v>
      </c>
      <c r="B19" s="167">
        <f>SUM(B7:B13)</f>
        <v>1473603.8599999999</v>
      </c>
      <c r="C19" s="322">
        <f t="shared" ref="C19:Q19" si="19">SUM(C7:C13)</f>
        <v>1698971.35</v>
      </c>
      <c r="D19" s="168">
        <f t="shared" si="19"/>
        <v>1865688.3599999996</v>
      </c>
      <c r="E19" s="168">
        <f t="shared" si="19"/>
        <v>1770584.8499999999</v>
      </c>
      <c r="F19" s="168">
        <f t="shared" si="19"/>
        <v>1590867.8599999999</v>
      </c>
      <c r="G19" s="168">
        <f t="shared" si="19"/>
        <v>1611050.2199999997</v>
      </c>
      <c r="H19" s="168">
        <f t="shared" si="19"/>
        <v>1550680.2599999995</v>
      </c>
      <c r="I19" s="168">
        <f t="shared" si="19"/>
        <v>1639530.9700000004</v>
      </c>
      <c r="J19" s="168">
        <f t="shared" si="19"/>
        <v>1754111.9499999997</v>
      </c>
      <c r="K19" s="168">
        <f t="shared" si="19"/>
        <v>1691754.3599999999</v>
      </c>
      <c r="L19" s="168">
        <f t="shared" si="19"/>
        <v>1766709.939999999</v>
      </c>
      <c r="M19" s="168">
        <f t="shared" si="19"/>
        <v>1921696.28</v>
      </c>
      <c r="N19" s="168">
        <f t="shared" si="19"/>
        <v>1844911.5899999996</v>
      </c>
      <c r="O19" s="168">
        <f t="shared" si="19"/>
        <v>1878426.0799999998</v>
      </c>
      <c r="P19" s="168">
        <f t="shared" si="19"/>
        <v>2001940.7399999993</v>
      </c>
      <c r="Q19" s="311">
        <f t="shared" si="19"/>
        <v>2056847.3700000015</v>
      </c>
      <c r="R19" s="165">
        <f>(Q19-P19)/P19</f>
        <v>2.7426700952198135E-2</v>
      </c>
      <c r="S19" s="171"/>
      <c r="T19" s="170"/>
      <c r="U19" s="167">
        <f>SUM(U7:U13)</f>
        <v>321258.23700000008</v>
      </c>
      <c r="V19" s="168">
        <f t="shared" ref="V19:AJ19" si="20">SUM(V7:V13)</f>
        <v>340471.45499999996</v>
      </c>
      <c r="W19" s="168">
        <f t="shared" si="20"/>
        <v>364626.32099999994</v>
      </c>
      <c r="X19" s="168">
        <f t="shared" si="20"/>
        <v>375976.38400000025</v>
      </c>
      <c r="Y19" s="168">
        <f t="shared" si="20"/>
        <v>380369.6669999999</v>
      </c>
      <c r="Z19" s="168">
        <f t="shared" si="20"/>
        <v>396604.03100000002</v>
      </c>
      <c r="AA19" s="168">
        <f t="shared" si="20"/>
        <v>375124.58300000004</v>
      </c>
      <c r="AB19" s="168">
        <f t="shared" si="20"/>
        <v>412421.69199999998</v>
      </c>
      <c r="AC19" s="168">
        <f t="shared" si="20"/>
        <v>436811.47200000001</v>
      </c>
      <c r="AD19" s="168">
        <f t="shared" si="20"/>
        <v>443752.04099999997</v>
      </c>
      <c r="AE19" s="168">
        <f t="shared" si="20"/>
        <v>456733.24899999978</v>
      </c>
      <c r="AF19" s="168">
        <f t="shared" si="20"/>
        <v>520951.49100000015</v>
      </c>
      <c r="AG19" s="168">
        <f t="shared" si="20"/>
        <v>512889.92100000009</v>
      </c>
      <c r="AH19" s="168">
        <f t="shared" si="20"/>
        <v>533726.24000000011</v>
      </c>
      <c r="AI19" s="168">
        <f t="shared" si="20"/>
        <v>547416.85400000028</v>
      </c>
      <c r="AJ19" s="169">
        <f t="shared" si="20"/>
        <v>544650.76500000036</v>
      </c>
      <c r="AK19" s="61">
        <f t="shared" si="16"/>
        <v>-5.0529847223153247E-3</v>
      </c>
      <c r="AM19" s="172">
        <f t="shared" si="0"/>
        <v>2.1800854742603626</v>
      </c>
      <c r="AN19" s="173">
        <f t="shared" si="1"/>
        <v>2.0039858529692096</v>
      </c>
      <c r="AO19" s="173">
        <f t="shared" si="2"/>
        <v>1.9543795674428712</v>
      </c>
      <c r="AP19" s="173">
        <f t="shared" si="3"/>
        <v>2.1234587204335349</v>
      </c>
      <c r="AQ19" s="173">
        <f t="shared" si="4"/>
        <v>2.3909570151225505</v>
      </c>
      <c r="AR19" s="173">
        <f t="shared" si="5"/>
        <v>2.4617732338598364</v>
      </c>
      <c r="AS19" s="173">
        <f t="shared" si="6"/>
        <v>2.4190969129896587</v>
      </c>
      <c r="AT19" s="173">
        <f t="shared" si="7"/>
        <v>2.5154858282426944</v>
      </c>
      <c r="AU19" s="173">
        <f t="shared" si="8"/>
        <v>2.4902143332413877</v>
      </c>
      <c r="AV19" s="173">
        <f t="shared" si="9"/>
        <v>2.6230288007060314</v>
      </c>
      <c r="AW19" s="173">
        <f t="shared" si="10"/>
        <v>2.5852192182719032</v>
      </c>
      <c r="AX19" s="173">
        <f t="shared" si="11"/>
        <v>2.710893997255384</v>
      </c>
      <c r="AY19" s="173">
        <f t="shared" si="12"/>
        <v>2.7800243858839879</v>
      </c>
      <c r="AZ19" s="173">
        <f t="shared" si="13"/>
        <v>2.8413481141616188</v>
      </c>
      <c r="BA19" s="156">
        <f t="shared" si="17"/>
        <v>2.7344308603260674</v>
      </c>
      <c r="BB19" s="173">
        <f t="shared" si="18"/>
        <v>2.6479882413443248</v>
      </c>
      <c r="BC19" s="61">
        <f t="shared" si="14"/>
        <v>-3.1612654843807167E-2</v>
      </c>
      <c r="BF19" s="105"/>
    </row>
    <row r="20" spans="1:58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Q20" si="21">SUM(E7:E9)</f>
        <v>705578.6</v>
      </c>
      <c r="F20" s="154">
        <f t="shared" si="21"/>
        <v>632916.85000000009</v>
      </c>
      <c r="G20" s="154">
        <f t="shared" si="21"/>
        <v>633325.84999999986</v>
      </c>
      <c r="H20" s="154">
        <f t="shared" si="21"/>
        <v>600973.71999999986</v>
      </c>
      <c r="I20" s="154">
        <f t="shared" si="21"/>
        <v>621189.68999999983</v>
      </c>
      <c r="J20" s="154">
        <f t="shared" si="21"/>
        <v>700212.19</v>
      </c>
      <c r="K20" s="154">
        <f t="shared" si="21"/>
        <v>677164.05</v>
      </c>
      <c r="L20" s="154">
        <f t="shared" si="21"/>
        <v>711594.16999999958</v>
      </c>
      <c r="M20" s="154">
        <f t="shared" si="21"/>
        <v>777932.75999999954</v>
      </c>
      <c r="N20" s="154">
        <f t="shared" si="21"/>
        <v>755568.75999999954</v>
      </c>
      <c r="O20" s="154">
        <f t="shared" ref="O20:P20" si="22">SUM(O7:O9)</f>
        <v>747401.82999999961</v>
      </c>
      <c r="P20" s="154">
        <f t="shared" si="22"/>
        <v>763147.77999999945</v>
      </c>
      <c r="Q20" s="154">
        <f t="shared" si="21"/>
        <v>820060.10000000033</v>
      </c>
      <c r="R20" s="61">
        <f>IF(Q20="","",(Q20-P20)/P20)</f>
        <v>7.4575752549527072E-2</v>
      </c>
      <c r="T20" s="109" t="s">
        <v>85</v>
      </c>
      <c r="U20" s="117">
        <f t="shared" ref="U20:AI20" si="23">SUM(U7:U9)</f>
        <v>127825.96000000005</v>
      </c>
      <c r="V20" s="154">
        <f t="shared" si="23"/>
        <v>131829.77699999997</v>
      </c>
      <c r="W20" s="154">
        <f t="shared" si="23"/>
        <v>147637.00799999994</v>
      </c>
      <c r="X20" s="154">
        <f t="shared" si="23"/>
        <v>147798.02600000007</v>
      </c>
      <c r="Y20" s="154">
        <f t="shared" si="23"/>
        <v>150261.35799999989</v>
      </c>
      <c r="Z20" s="154">
        <f t="shared" si="23"/>
        <v>154060.902</v>
      </c>
      <c r="AA20" s="154">
        <f t="shared" si="23"/>
        <v>149616.23400000005</v>
      </c>
      <c r="AB20" s="154">
        <f t="shared" si="23"/>
        <v>163461.9059999999</v>
      </c>
      <c r="AC20" s="154">
        <f t="shared" si="23"/>
        <v>175986.76699999999</v>
      </c>
      <c r="AD20" s="154">
        <f t="shared" si="23"/>
        <v>179661.59399999992</v>
      </c>
      <c r="AE20" s="154">
        <f t="shared" si="23"/>
        <v>185422.15799999988</v>
      </c>
      <c r="AF20" s="154">
        <f t="shared" si="23"/>
        <v>208515.4380000002</v>
      </c>
      <c r="AG20" s="154">
        <f t="shared" si="23"/>
        <v>211263.07400000002</v>
      </c>
      <c r="AH20" s="154">
        <f t="shared" ref="AH20" si="24">SUM(AH7:AH9)</f>
        <v>210042.29800000007</v>
      </c>
      <c r="AI20" s="154">
        <f t="shared" si="23"/>
        <v>217074.01400000032</v>
      </c>
      <c r="AJ20" s="119">
        <f>IF(AJ9="","",SUM(AJ7:AJ9))</f>
        <v>217074.10800000009</v>
      </c>
      <c r="AK20" s="61">
        <f t="shared" si="16"/>
        <v>4.3303202463950192E-7</v>
      </c>
      <c r="AM20" s="124">
        <f t="shared" si="0"/>
        <v>2.2349763291863489</v>
      </c>
      <c r="AN20" s="156">
        <f t="shared" si="1"/>
        <v>2.1937846678638007</v>
      </c>
      <c r="AO20" s="156">
        <f t="shared" si="2"/>
        <v>1.9026467675130263</v>
      </c>
      <c r="AP20" s="156">
        <f t="shared" si="3"/>
        <v>2.094706755562032</v>
      </c>
      <c r="AQ20" s="156">
        <f t="shared" si="4"/>
        <v>2.3741089844582248</v>
      </c>
      <c r="AR20" s="156">
        <f t="shared" si="5"/>
        <v>2.4325693006214739</v>
      </c>
      <c r="AS20" s="156">
        <f t="shared" si="6"/>
        <v>2.4895636701052433</v>
      </c>
      <c r="AT20" s="156">
        <f t="shared" si="7"/>
        <v>2.6314330168615636</v>
      </c>
      <c r="AU20" s="156">
        <f t="shared" si="8"/>
        <v>2.5133348078387496</v>
      </c>
      <c r="AV20" s="156">
        <f t="shared" si="9"/>
        <v>2.6531472543470063</v>
      </c>
      <c r="AW20" s="156">
        <f t="shared" si="10"/>
        <v>2.6057290210795294</v>
      </c>
      <c r="AX20" s="156">
        <f t="shared" si="11"/>
        <v>2.6803786743728382</v>
      </c>
      <c r="AY20" s="156">
        <f t="shared" si="12"/>
        <v>2.7960800549773941</v>
      </c>
      <c r="AZ20" s="156">
        <f>(AH20/O20)*10</f>
        <v>2.8102994877601537</v>
      </c>
      <c r="BA20" s="156">
        <f>(AI20/P20)*10</f>
        <v>2.8444558143116194</v>
      </c>
      <c r="BB20" s="156">
        <f t="shared" si="18"/>
        <v>2.6470512100271675</v>
      </c>
      <c r="BC20" s="61">
        <f t="shared" si="14"/>
        <v>-6.9399778787643224E-2</v>
      </c>
      <c r="BF20" s="105"/>
    </row>
    <row r="21" spans="1:58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N21" si="25">SUM(E10:E12)</f>
        <v>793642.10999999975</v>
      </c>
      <c r="F21" s="154">
        <f t="shared" si="25"/>
        <v>677732</v>
      </c>
      <c r="G21" s="154">
        <f t="shared" si="25"/>
        <v>708901.94999999972</v>
      </c>
      <c r="H21" s="154">
        <f t="shared" si="25"/>
        <v>698966.54999999958</v>
      </c>
      <c r="I21" s="154">
        <f t="shared" si="25"/>
        <v>764650.08000000054</v>
      </c>
      <c r="J21" s="154">
        <f t="shared" si="25"/>
        <v>796480.04999999993</v>
      </c>
      <c r="K21" s="154">
        <f t="shared" si="25"/>
        <v>738948.75000000023</v>
      </c>
      <c r="L21" s="154">
        <f t="shared" si="25"/>
        <v>721584.67999999924</v>
      </c>
      <c r="M21" s="154">
        <f t="shared" si="25"/>
        <v>857827.72000000044</v>
      </c>
      <c r="N21" s="154">
        <f t="shared" si="25"/>
        <v>793316.29000000039</v>
      </c>
      <c r="O21" s="154">
        <f t="shared" ref="O21:P21" si="26">SUM(O10:O12)</f>
        <v>832278.08000000007</v>
      </c>
      <c r="P21" s="154">
        <f t="shared" si="26"/>
        <v>904806.04999999935</v>
      </c>
      <c r="Q21" s="154">
        <f>IF(Q13="","",SUM(Q10:Q12))</f>
        <v>896125.09000000102</v>
      </c>
      <c r="R21" s="52">
        <f t="shared" ref="R21:R23" si="27">IF(Q21="","",(Q21-P21)/P21)</f>
        <v>-9.5942771381760088E-3</v>
      </c>
      <c r="T21" s="109" t="s">
        <v>86</v>
      </c>
      <c r="U21" s="117">
        <f t="shared" ref="U21:AI21" si="28">SUM(U10:U12)</f>
        <v>139067.76800000004</v>
      </c>
      <c r="V21" s="154">
        <f t="shared" si="28"/>
        <v>148853.359</v>
      </c>
      <c r="W21" s="154">
        <f t="shared" si="28"/>
        <v>154274.67400000006</v>
      </c>
      <c r="X21" s="154">
        <f t="shared" si="28"/>
        <v>163160.30300000007</v>
      </c>
      <c r="Y21" s="154">
        <f t="shared" si="28"/>
        <v>160986.291</v>
      </c>
      <c r="Z21" s="154">
        <f t="shared" si="28"/>
        <v>173530.01899999991</v>
      </c>
      <c r="AA21" s="154">
        <f t="shared" si="28"/>
        <v>163064.24500000002</v>
      </c>
      <c r="AB21" s="154">
        <f t="shared" si="28"/>
        <v>184238.13600000006</v>
      </c>
      <c r="AC21" s="154">
        <f t="shared" si="28"/>
        <v>191848.58100000001</v>
      </c>
      <c r="AD21" s="154">
        <f t="shared" si="28"/>
        <v>185481.71500000003</v>
      </c>
      <c r="AE21" s="154">
        <f t="shared" si="28"/>
        <v>184152.50399999987</v>
      </c>
      <c r="AF21" s="154">
        <f t="shared" si="28"/>
        <v>229727.8189999999</v>
      </c>
      <c r="AG21" s="154">
        <f t="shared" si="28"/>
        <v>219493.56100000002</v>
      </c>
      <c r="AH21" s="154">
        <f t="shared" ref="AH21" si="29">SUM(AH10:AH12)</f>
        <v>236814.40700000006</v>
      </c>
      <c r="AI21" s="154">
        <f t="shared" si="28"/>
        <v>239303.40399999995</v>
      </c>
      <c r="AJ21" s="119">
        <f>IF(AJ12="","",SUM(AJ10:AJ12))</f>
        <v>237125.90300000017</v>
      </c>
      <c r="AK21" s="52">
        <f t="shared" si="16"/>
        <v>-9.0993314913305028E-3</v>
      </c>
      <c r="AM21" s="125">
        <f t="shared" si="0"/>
        <v>2.1295761374124362</v>
      </c>
      <c r="AN21" s="157">
        <f t="shared" si="1"/>
        <v>1.8682540841014164</v>
      </c>
      <c r="AO21" s="157">
        <f t="shared" si="2"/>
        <v>1.9590101948490086</v>
      </c>
      <c r="AP21" s="157">
        <f t="shared" si="3"/>
        <v>2.0558423115930697</v>
      </c>
      <c r="AQ21" s="157">
        <f t="shared" si="4"/>
        <v>2.3753680068227561</v>
      </c>
      <c r="AR21" s="157">
        <f t="shared" si="5"/>
        <v>2.4478705270877024</v>
      </c>
      <c r="AS21" s="157">
        <f t="shared" si="6"/>
        <v>2.3329334572591511</v>
      </c>
      <c r="AT21" s="157">
        <f t="shared" si="7"/>
        <v>2.4094437549787471</v>
      </c>
      <c r="AU21" s="157">
        <f t="shared" si="8"/>
        <v>2.4087054157853673</v>
      </c>
      <c r="AV21" s="157">
        <f t="shared" si="9"/>
        <v>2.5100754957634068</v>
      </c>
      <c r="AW21" s="157">
        <f t="shared" si="10"/>
        <v>2.5520567315813865</v>
      </c>
      <c r="AX21" s="157">
        <f t="shared" si="11"/>
        <v>2.6780181339908178</v>
      </c>
      <c r="AY21" s="157">
        <f t="shared" si="12"/>
        <v>2.7667849982004009</v>
      </c>
      <c r="AZ21" s="157">
        <f t="shared" si="13"/>
        <v>2.8453759950039781</v>
      </c>
      <c r="BA21" s="157">
        <f t="shared" si="13"/>
        <v>2.6448033144782812</v>
      </c>
      <c r="BB21" s="157">
        <f t="shared" si="18"/>
        <v>2.6461250292634912</v>
      </c>
      <c r="BC21" s="52">
        <f t="shared" si="14"/>
        <v>4.9974029372039006E-4</v>
      </c>
      <c r="BF21" s="105"/>
    </row>
    <row r="22" spans="1:58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N22" si="30">SUM(E13:E15)</f>
        <v>754867.37999999942</v>
      </c>
      <c r="F22" s="154">
        <f t="shared" si="30"/>
        <v>738758.1099999994</v>
      </c>
      <c r="G22" s="154">
        <f t="shared" si="30"/>
        <v>704562.56</v>
      </c>
      <c r="H22" s="154">
        <f t="shared" si="30"/>
        <v>722837.31000000017</v>
      </c>
      <c r="I22" s="154">
        <f t="shared" si="30"/>
        <v>737201</v>
      </c>
      <c r="J22" s="154">
        <f t="shared" si="30"/>
        <v>693204.98</v>
      </c>
      <c r="K22" s="154">
        <f t="shared" si="30"/>
        <v>737933.16</v>
      </c>
      <c r="L22" s="154">
        <f t="shared" si="30"/>
        <v>849480.53000000073</v>
      </c>
      <c r="M22" s="154">
        <f t="shared" si="30"/>
        <v>799727.64999999991</v>
      </c>
      <c r="N22" s="154">
        <f t="shared" si="30"/>
        <v>849670.03999999946</v>
      </c>
      <c r="O22" s="154">
        <f t="shared" ref="O22:P22" si="31">SUM(O13:O15)</f>
        <v>830495.60000000009</v>
      </c>
      <c r="P22" s="154">
        <f t="shared" si="31"/>
        <v>849964.88000000047</v>
      </c>
      <c r="Q22" s="154" t="str">
        <f>IF(Q15="","",SUM(Q13:Q15))</f>
        <v/>
      </c>
      <c r="R22" s="52" t="str">
        <f t="shared" si="27"/>
        <v/>
      </c>
      <c r="T22" s="109" t="s">
        <v>87</v>
      </c>
      <c r="U22" s="117">
        <f t="shared" ref="U22:AI22" si="32">SUM(U13:U15)</f>
        <v>158206.60300000003</v>
      </c>
      <c r="V22" s="154">
        <f t="shared" si="32"/>
        <v>169988.98999999996</v>
      </c>
      <c r="W22" s="154">
        <f t="shared" si="32"/>
        <v>174028.42199999993</v>
      </c>
      <c r="X22" s="154">
        <f t="shared" si="32"/>
        <v>185845.58100000009</v>
      </c>
      <c r="Y22" s="154">
        <f t="shared" si="32"/>
        <v>187208.74600000004</v>
      </c>
      <c r="Z22" s="154">
        <f t="shared" si="32"/>
        <v>184869.60900000014</v>
      </c>
      <c r="AA22" s="154">
        <f t="shared" si="32"/>
        <v>182230.02000000002</v>
      </c>
      <c r="AB22" s="154">
        <f t="shared" si="32"/>
        <v>187633.69599999988</v>
      </c>
      <c r="AC22" s="154">
        <f t="shared" si="32"/>
        <v>192412.99599999998</v>
      </c>
      <c r="AD22" s="154">
        <f t="shared" si="32"/>
        <v>210505.53399999993</v>
      </c>
      <c r="AE22" s="154">
        <f t="shared" si="32"/>
        <v>229542.15600000002</v>
      </c>
      <c r="AF22" s="154">
        <f t="shared" si="32"/>
        <v>232578.478</v>
      </c>
      <c r="AG22" s="154">
        <f t="shared" si="32"/>
        <v>243737.14000000025</v>
      </c>
      <c r="AH22" s="154">
        <f t="shared" ref="AH22" si="33">SUM(AH13:AH15)</f>
        <v>233950.72700000019</v>
      </c>
      <c r="AI22" s="154">
        <f t="shared" si="32"/>
        <v>239754.59399999987</v>
      </c>
      <c r="AJ22" s="119" t="str">
        <f>IF(AJ15="","",SUM(AJ13:AJ15))</f>
        <v/>
      </c>
      <c r="AK22" s="52" t="str">
        <f t="shared" si="16"/>
        <v/>
      </c>
      <c r="AM22" s="125">
        <f t="shared" si="0"/>
        <v>2.2188383886890319</v>
      </c>
      <c r="AN22" s="157">
        <f t="shared" si="1"/>
        <v>2.0914214351067524</v>
      </c>
      <c r="AO22" s="157">
        <f t="shared" si="2"/>
        <v>2.0806401653298372</v>
      </c>
      <c r="AP22" s="157">
        <f t="shared" si="3"/>
        <v>2.461963331890169</v>
      </c>
      <c r="AQ22" s="157">
        <f t="shared" si="4"/>
        <v>2.5341007220888607</v>
      </c>
      <c r="AR22" s="157">
        <f t="shared" si="5"/>
        <v>2.6238920359321978</v>
      </c>
      <c r="AS22" s="157">
        <f t="shared" si="6"/>
        <v>2.5210378252334538</v>
      </c>
      <c r="AT22" s="157">
        <f t="shared" si="7"/>
        <v>2.5452176000846425</v>
      </c>
      <c r="AU22" s="157">
        <f t="shared" si="8"/>
        <v>2.7757012940097461</v>
      </c>
      <c r="AV22" s="157">
        <f t="shared" si="9"/>
        <v>2.852636870255294</v>
      </c>
      <c r="AW22" s="157">
        <f t="shared" si="10"/>
        <v>2.7021473464494807</v>
      </c>
      <c r="AX22" s="157">
        <f t="shared" si="11"/>
        <v>2.9082210425011565</v>
      </c>
      <c r="AY22" s="157">
        <f t="shared" si="12"/>
        <v>2.8686093250975446</v>
      </c>
      <c r="AZ22" s="157">
        <f t="shared" si="13"/>
        <v>2.8170014025360297</v>
      </c>
      <c r="BA22" s="157">
        <f t="shared" si="13"/>
        <v>2.8207588294706918</v>
      </c>
      <c r="BB22" s="157" t="str">
        <f t="shared" si="18"/>
        <v/>
      </c>
      <c r="BC22" s="52" t="str">
        <f t="shared" si="14"/>
        <v/>
      </c>
      <c r="BF22" s="105"/>
    </row>
    <row r="23" spans="1:58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N23" si="34">SUM(E16:E18)</f>
        <v>786527.00999999943</v>
      </c>
      <c r="F23" s="155">
        <f t="shared" si="34"/>
        <v>786761.36999999953</v>
      </c>
      <c r="G23" s="155">
        <f t="shared" si="34"/>
        <v>751398.26999999967</v>
      </c>
      <c r="H23" s="155">
        <f t="shared" si="34"/>
        <v>756727.27000000025</v>
      </c>
      <c r="I23" s="155">
        <f t="shared" si="34"/>
        <v>858528.7000000003</v>
      </c>
      <c r="J23" s="155">
        <f t="shared" si="34"/>
        <v>762076.04</v>
      </c>
      <c r="K23" s="155">
        <f t="shared" si="34"/>
        <v>809163.8199999996</v>
      </c>
      <c r="L23" s="155">
        <f t="shared" si="34"/>
        <v>868724.61000000057</v>
      </c>
      <c r="M23" s="155">
        <f t="shared" si="34"/>
        <v>852537.59000000043</v>
      </c>
      <c r="N23" s="155">
        <f t="shared" si="34"/>
        <v>855018.950000001</v>
      </c>
      <c r="O23" s="155">
        <f t="shared" ref="O23:P23" si="35">SUM(O16:O18)</f>
        <v>779776.2899999998</v>
      </c>
      <c r="P23" s="155">
        <f t="shared" si="35"/>
        <v>851433.14000000095</v>
      </c>
      <c r="Q23" s="155" t="str">
        <f>IF(Q18="","",(SUM(Q16:Q18)))</f>
        <v/>
      </c>
      <c r="R23" s="55" t="str">
        <f t="shared" si="27"/>
        <v/>
      </c>
      <c r="T23" s="110" t="s">
        <v>88</v>
      </c>
      <c r="U23" s="196">
        <f t="shared" ref="U23:AI23" si="36">SUM(U16:U18)</f>
        <v>189279.87400000004</v>
      </c>
      <c r="V23" s="155">
        <f t="shared" si="36"/>
        <v>206246.13400000002</v>
      </c>
      <c r="W23" s="155">
        <f t="shared" si="36"/>
        <v>227564.73100000003</v>
      </c>
      <c r="X23" s="155">
        <f t="shared" si="36"/>
        <v>223989.65199999989</v>
      </c>
      <c r="Y23" s="155">
        <f t="shared" si="36"/>
        <v>227828.40799999997</v>
      </c>
      <c r="Z23" s="155">
        <f t="shared" si="36"/>
        <v>223073.37500000009</v>
      </c>
      <c r="AA23" s="155">
        <f t="shared" si="36"/>
        <v>229063.12599999984</v>
      </c>
      <c r="AB23" s="155">
        <f t="shared" si="36"/>
        <v>242707.26199999999</v>
      </c>
      <c r="AC23" s="155">
        <f t="shared" si="36"/>
        <v>240093.19299999997</v>
      </c>
      <c r="AD23" s="155">
        <f t="shared" si="36"/>
        <v>243753.495</v>
      </c>
      <c r="AE23" s="155">
        <f t="shared" si="36"/>
        <v>257072.85799999989</v>
      </c>
      <c r="AF23" s="155">
        <f t="shared" si="36"/>
        <v>256615.4160000002</v>
      </c>
      <c r="AG23" s="155">
        <f t="shared" si="36"/>
        <v>264469.51299999969</v>
      </c>
      <c r="AH23" s="155">
        <f t="shared" ref="AH23" si="37">SUM(AH16:AH18)</f>
        <v>243824.8679999999</v>
      </c>
      <c r="AI23" s="155">
        <f t="shared" si="36"/>
        <v>267881.39900000009</v>
      </c>
      <c r="AJ23" s="123" t="str">
        <f>IF(AJ18="","",SUM(AJ16:AJ18))</f>
        <v/>
      </c>
      <c r="AK23" s="55" t="str">
        <f t="shared" si="16"/>
        <v/>
      </c>
      <c r="AM23" s="126">
        <f>(U23/B23)*10</f>
        <v>2.5983068713923734</v>
      </c>
      <c r="AN23" s="158">
        <f>(V23/C23)*10</f>
        <v>2.3757143100519302</v>
      </c>
      <c r="AO23" s="158">
        <f t="shared" ref="AO23:BA23" si="38">IF(W18="","",(W23/D23)*10)</f>
        <v>2.363592154138149</v>
      </c>
      <c r="AP23" s="158">
        <f t="shared" si="38"/>
        <v>2.8478316593348785</v>
      </c>
      <c r="AQ23" s="158">
        <f t="shared" si="38"/>
        <v>2.895775220890676</v>
      </c>
      <c r="AR23" s="158">
        <f t="shared" si="38"/>
        <v>2.9687767979556323</v>
      </c>
      <c r="AS23" s="158">
        <f t="shared" si="38"/>
        <v>3.0270235404625998</v>
      </c>
      <c r="AT23" s="158">
        <f t="shared" si="38"/>
        <v>2.8270139600458304</v>
      </c>
      <c r="AU23" s="158">
        <f t="shared" si="38"/>
        <v>3.1505149144959335</v>
      </c>
      <c r="AV23" s="158">
        <f t="shared" si="38"/>
        <v>3.012412183728137</v>
      </c>
      <c r="AW23" s="158">
        <f t="shared" si="38"/>
        <v>2.9591985197702608</v>
      </c>
      <c r="AX23" s="158">
        <f t="shared" si="38"/>
        <v>3.0100187840397759</v>
      </c>
      <c r="AY23" s="158">
        <f t="shared" si="38"/>
        <v>3.0931421227564533</v>
      </c>
      <c r="AZ23" s="158">
        <f t="shared" si="38"/>
        <v>3.126856652694582</v>
      </c>
      <c r="BA23" s="158">
        <f t="shared" si="38"/>
        <v>3.146241159934176</v>
      </c>
      <c r="BB23" s="158" t="str">
        <f t="shared" si="18"/>
        <v/>
      </c>
      <c r="BC23" s="55" t="str">
        <f t="shared" si="14"/>
        <v/>
      </c>
      <c r="BF23" s="105"/>
    </row>
    <row r="24" spans="1:58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BF24" s="105"/>
    </row>
    <row r="25" spans="1:58" ht="15.75" thickBot="1" x14ac:dyDescent="0.3">
      <c r="R25" s="107" t="s">
        <v>1</v>
      </c>
      <c r="AK25" s="289">
        <v>1000</v>
      </c>
      <c r="BC25" s="289" t="s">
        <v>47</v>
      </c>
      <c r="BF25" s="105"/>
    </row>
    <row r="26" spans="1:58" ht="20.100000000000001" customHeight="1" x14ac:dyDescent="0.25">
      <c r="A26" s="350" t="s">
        <v>2</v>
      </c>
      <c r="B26" s="352" t="s">
        <v>72</v>
      </c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8" t="s">
        <v>149</v>
      </c>
      <c r="T26" s="353" t="s">
        <v>3</v>
      </c>
      <c r="U26" s="345" t="s">
        <v>72</v>
      </c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7"/>
      <c r="AK26" s="348" t="s">
        <v>149</v>
      </c>
      <c r="AM26" s="345" t="s">
        <v>72</v>
      </c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7"/>
      <c r="BC26" s="348" t="str">
        <f>AK26</f>
        <v>D       2025/2024</v>
      </c>
      <c r="BF26" s="105"/>
    </row>
    <row r="27" spans="1:58" ht="20.100000000000001" customHeight="1" thickBot="1" x14ac:dyDescent="0.3">
      <c r="A27" s="351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265">
        <v>2024</v>
      </c>
      <c r="Q27" s="265">
        <v>2025</v>
      </c>
      <c r="R27" s="349"/>
      <c r="T27" s="354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49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176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35">
        <v>2023</v>
      </c>
      <c r="BA27" s="135">
        <v>2024</v>
      </c>
      <c r="BB27" s="133">
        <v>2025</v>
      </c>
      <c r="BC27" s="349"/>
      <c r="BF27" s="105"/>
    </row>
    <row r="28" spans="1:58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2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0"/>
      <c r="AD28" s="290"/>
      <c r="AE28" s="290"/>
      <c r="AF28" s="290"/>
      <c r="AG28" s="290"/>
      <c r="AH28" s="290"/>
      <c r="AI28" s="290"/>
      <c r="AJ28" s="293"/>
      <c r="AK28" s="294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2"/>
      <c r="BF28" s="105"/>
    </row>
    <row r="29" spans="1:58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97718.039999999979</v>
      </c>
      <c r="P29" s="153">
        <v>99971.11000000003</v>
      </c>
      <c r="Q29" s="153">
        <v>113553.34999999995</v>
      </c>
      <c r="R29" s="61">
        <f>IF(Q29="","",(Q29-P29)/P29)</f>
        <v>0.13586165043080861</v>
      </c>
      <c r="T29" s="109" t="s">
        <v>73</v>
      </c>
      <c r="U29" s="39">
        <v>23270.865999999998</v>
      </c>
      <c r="V29" s="153">
        <v>22495.121000000003</v>
      </c>
      <c r="W29" s="153">
        <v>24799.759999999984</v>
      </c>
      <c r="X29" s="153">
        <v>25615.480000000018</v>
      </c>
      <c r="Y29" s="153">
        <v>29400.613000000012</v>
      </c>
      <c r="Z29" s="153">
        <v>25803.076000000012</v>
      </c>
      <c r="AA29" s="153">
        <v>26846.136999999999</v>
      </c>
      <c r="AB29" s="153">
        <v>26379.177</v>
      </c>
      <c r="AC29" s="153">
        <v>31298.861000000001</v>
      </c>
      <c r="AD29" s="153">
        <v>31619.378999999994</v>
      </c>
      <c r="AE29" s="153">
        <v>28181.773000000012</v>
      </c>
      <c r="AF29" s="153">
        <v>29969.556000000044</v>
      </c>
      <c r="AG29" s="153">
        <v>27448.124000000014</v>
      </c>
      <c r="AH29" s="153">
        <v>27409.352000000024</v>
      </c>
      <c r="AI29" s="153">
        <v>29052.252000000044</v>
      </c>
      <c r="AJ29" s="112">
        <v>30523.398000000034</v>
      </c>
      <c r="AK29" s="61">
        <f>(AJ29-AI29)/AI29</f>
        <v>5.0637933334737269E-2</v>
      </c>
      <c r="AM29" s="197">
        <f t="shared" ref="AM29:AM38" si="39">(U29/B29)*10</f>
        <v>2.7191842704023532</v>
      </c>
      <c r="AN29" s="156">
        <f t="shared" ref="AN29:AN38" si="40">(V29/C29)*10</f>
        <v>2.7800309700828514</v>
      </c>
      <c r="AO29" s="156">
        <f t="shared" ref="AO29:AO38" si="41">(W29/D29)*10</f>
        <v>1.9785027216642543</v>
      </c>
      <c r="AP29" s="156">
        <f t="shared" ref="AP29:AP38" si="42">(X29/E29)*10</f>
        <v>2.1318199900464254</v>
      </c>
      <c r="AQ29" s="156">
        <f t="shared" ref="AQ29:AQ38" si="43">(Y29/F29)*10</f>
        <v>2.8836241613634588</v>
      </c>
      <c r="AR29" s="156">
        <f t="shared" ref="AR29:AR38" si="44">(Z29/G29)*10</f>
        <v>2.8113968285340656</v>
      </c>
      <c r="AS29" s="156">
        <f t="shared" ref="AS29:AS38" si="45">(AA29/H29)*10</f>
        <v>2.849648832409958</v>
      </c>
      <c r="AT29" s="156">
        <f t="shared" ref="AT29:AT38" si="46">(AB29/I29)*10</f>
        <v>2.7402501496381166</v>
      </c>
      <c r="AU29" s="156">
        <f t="shared" ref="AU29:AU38" si="47">(AC29/J29)*10</f>
        <v>2.5088253749107055</v>
      </c>
      <c r="AV29" s="156">
        <f t="shared" ref="AV29:AV38" si="48">(AD29/K29)*10</f>
        <v>2.713367743379365</v>
      </c>
      <c r="AW29" s="156">
        <f t="shared" ref="AW29:AW38" si="49">(AE29/L29)*10</f>
        <v>2.7634057686437541</v>
      </c>
      <c r="AX29" s="156">
        <f t="shared" ref="AX29:AX38" si="50">(AF29/M29)*10</f>
        <v>2.8185167159702846</v>
      </c>
      <c r="AY29" s="156">
        <f t="shared" ref="AY29:AY38" si="51">(AG29/N29)*10</f>
        <v>2.7810398942869212</v>
      </c>
      <c r="AZ29" s="156">
        <f t="shared" ref="AZ29:BB38" si="52">(AH29/O29)*10</f>
        <v>2.8049428744170504</v>
      </c>
      <c r="BA29" s="156">
        <f t="shared" si="52"/>
        <v>2.9060647621097768</v>
      </c>
      <c r="BB29" s="156">
        <f t="shared" si="52"/>
        <v>2.6880226783269756</v>
      </c>
      <c r="BC29" s="61">
        <f t="shared" ref="BC29:BC42" si="53">IF(BB29="","",(BB29-BA29)/BA29)</f>
        <v>-7.5030015375329981E-2</v>
      </c>
      <c r="BF29" s="105"/>
    </row>
    <row r="30" spans="1:58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99149.019999999931</v>
      </c>
      <c r="P30" s="154">
        <v>116909.72999999986</v>
      </c>
      <c r="Q30" s="154">
        <v>130686.72000000003</v>
      </c>
      <c r="R30" s="52">
        <f t="shared" ref="R30:R45" si="54">IF(Q30="","",(Q30-P30)/P30)</f>
        <v>0.11784297166711599</v>
      </c>
      <c r="T30" s="109" t="s">
        <v>74</v>
      </c>
      <c r="U30" s="19">
        <v>24769.378999999986</v>
      </c>
      <c r="V30" s="154">
        <v>26090.180999999997</v>
      </c>
      <c r="W30" s="154">
        <v>26845.964000000011</v>
      </c>
      <c r="X30" s="154">
        <v>29407.368999999981</v>
      </c>
      <c r="Y30" s="154">
        <v>29868.044999999998</v>
      </c>
      <c r="Z30" s="154">
        <v>27835.92599999997</v>
      </c>
      <c r="AA30" s="154">
        <v>29206.410000000018</v>
      </c>
      <c r="AB30" s="154">
        <v>26234.001999999982</v>
      </c>
      <c r="AC30" s="154">
        <v>31644.39</v>
      </c>
      <c r="AD30" s="154">
        <v>32055.040000000023</v>
      </c>
      <c r="AE30" s="154">
        <v>26905.675000000007</v>
      </c>
      <c r="AF30" s="154">
        <v>29964.09199999999</v>
      </c>
      <c r="AG30" s="154">
        <v>30612.233000000022</v>
      </c>
      <c r="AH30" s="154">
        <v>27807.31499999997</v>
      </c>
      <c r="AI30" s="154">
        <v>32092.275999999991</v>
      </c>
      <c r="AJ30" s="119">
        <v>32076.341999999986</v>
      </c>
      <c r="AK30" s="52">
        <f>IF(AJ30="","",(AJ30-AI30)/AI30)</f>
        <v>-4.965057635676805E-4</v>
      </c>
      <c r="AM30" s="198">
        <f t="shared" si="39"/>
        <v>2.7879398375187985</v>
      </c>
      <c r="AN30" s="157">
        <f t="shared" si="40"/>
        <v>2.0427271510143492</v>
      </c>
      <c r="AO30" s="157">
        <f t="shared" si="41"/>
        <v>2.0896835533292704</v>
      </c>
      <c r="AP30" s="157">
        <f t="shared" si="42"/>
        <v>1.9668833753855519</v>
      </c>
      <c r="AQ30" s="157">
        <f t="shared" si="43"/>
        <v>2.7208012815111413</v>
      </c>
      <c r="AR30" s="157">
        <f t="shared" si="44"/>
        <v>2.8186535496385967</v>
      </c>
      <c r="AS30" s="157">
        <f t="shared" si="45"/>
        <v>2.5500559099287456</v>
      </c>
      <c r="AT30" s="157">
        <f t="shared" si="46"/>
        <v>2.5589202711163801</v>
      </c>
      <c r="AU30" s="157">
        <f t="shared" si="47"/>
        <v>2.135369876877645</v>
      </c>
      <c r="AV30" s="157">
        <f t="shared" si="48"/>
        <v>2.795967218099392</v>
      </c>
      <c r="AW30" s="157">
        <f t="shared" si="49"/>
        <v>2.5867100565456687</v>
      </c>
      <c r="AX30" s="157">
        <f t="shared" si="50"/>
        <v>2.702163825618805</v>
      </c>
      <c r="AY30" s="157">
        <f t="shared" si="51"/>
        <v>2.8538574514087225</v>
      </c>
      <c r="AZ30" s="157">
        <f t="shared" si="52"/>
        <v>2.8045980686445504</v>
      </c>
      <c r="BA30" s="157">
        <f t="shared" si="52"/>
        <v>2.7450474823609659</v>
      </c>
      <c r="BB30" s="157">
        <f t="shared" si="52"/>
        <v>2.4544454096024433</v>
      </c>
      <c r="BC30" s="52">
        <f t="shared" si="53"/>
        <v>-0.10586413336230562</v>
      </c>
      <c r="BF30" s="105"/>
    </row>
    <row r="31" spans="1:58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137733.08000000005</v>
      </c>
      <c r="P31" s="154">
        <v>135113.55999999988</v>
      </c>
      <c r="Q31" s="154">
        <v>138721.73000000001</v>
      </c>
      <c r="R31" s="52">
        <f t="shared" si="54"/>
        <v>2.6704721569027805E-2</v>
      </c>
      <c r="T31" s="109" t="s">
        <v>75</v>
      </c>
      <c r="U31" s="19">
        <v>34176.324999999983</v>
      </c>
      <c r="V31" s="154">
        <v>30181.553999999996</v>
      </c>
      <c r="W31" s="154">
        <v>34669.633000000002</v>
      </c>
      <c r="X31" s="154">
        <v>29423.860999999994</v>
      </c>
      <c r="Y31" s="154">
        <v>29544.088000000018</v>
      </c>
      <c r="Z31" s="154">
        <v>34831.201999999983</v>
      </c>
      <c r="AA31" s="154">
        <v>34959.243999999999</v>
      </c>
      <c r="AB31" s="154">
        <v>36752.83499999997</v>
      </c>
      <c r="AC31" s="154">
        <v>36699.917000000001</v>
      </c>
      <c r="AD31" s="154">
        <v>35665.698999999964</v>
      </c>
      <c r="AE31" s="154">
        <v>30966.271999999997</v>
      </c>
      <c r="AF31" s="154">
        <v>41575.407999999974</v>
      </c>
      <c r="AG31" s="154">
        <v>38835.720000000016</v>
      </c>
      <c r="AH31" s="154">
        <v>38540.090000000004</v>
      </c>
      <c r="AI31" s="154">
        <v>34052.204000000012</v>
      </c>
      <c r="AJ31" s="119">
        <v>34299.871999999981</v>
      </c>
      <c r="AK31" s="52">
        <f t="shared" ref="AK31:AK45" si="55">IF(AJ31="","",(AJ31-AI31)/AI31)</f>
        <v>7.2731856064285486E-3</v>
      </c>
      <c r="AM31" s="198">
        <f t="shared" si="39"/>
        <v>2.0964781146598703</v>
      </c>
      <c r="AN31" s="157">
        <f t="shared" si="40"/>
        <v>2.4308336581123937</v>
      </c>
      <c r="AO31" s="157">
        <f t="shared" si="41"/>
        <v>1.9152653234034593</v>
      </c>
      <c r="AP31" s="157">
        <f t="shared" si="42"/>
        <v>2.2929730300085991</v>
      </c>
      <c r="AQ31" s="157">
        <f t="shared" si="43"/>
        <v>2.7059927155303445</v>
      </c>
      <c r="AR31" s="157">
        <f t="shared" si="44"/>
        <v>2.7063088774745574</v>
      </c>
      <c r="AS31" s="157">
        <f t="shared" si="45"/>
        <v>2.0927770392969895</v>
      </c>
      <c r="AT31" s="157">
        <f t="shared" si="46"/>
        <v>2.8047938509619263</v>
      </c>
      <c r="AU31" s="157">
        <f t="shared" si="47"/>
        <v>2.691589892008329</v>
      </c>
      <c r="AV31" s="157">
        <f t="shared" si="48"/>
        <v>2.7142155595131729</v>
      </c>
      <c r="AW31" s="157">
        <f t="shared" si="49"/>
        <v>2.6248636127218381</v>
      </c>
      <c r="AX31" s="157">
        <f t="shared" si="50"/>
        <v>2.6944911272557897</v>
      </c>
      <c r="AY31" s="157">
        <f t="shared" si="51"/>
        <v>2.8176742788291529</v>
      </c>
      <c r="AZ31" s="157">
        <f t="shared" si="52"/>
        <v>2.7981723780518082</v>
      </c>
      <c r="BA31" s="157">
        <f t="shared" si="52"/>
        <v>2.5202654715041217</v>
      </c>
      <c r="BB31" s="157">
        <f t="shared" si="52"/>
        <v>2.4725666267281974</v>
      </c>
      <c r="BC31" s="52">
        <f t="shared" si="53"/>
        <v>-1.892611921848739E-2</v>
      </c>
      <c r="BF31" s="105"/>
    </row>
    <row r="32" spans="1:58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116649.26000000007</v>
      </c>
      <c r="P32" s="154">
        <v>147483.00000000015</v>
      </c>
      <c r="Q32" s="154">
        <v>150227.6699999999</v>
      </c>
      <c r="R32" s="52">
        <f t="shared" si="54"/>
        <v>1.8610077093629423E-2</v>
      </c>
      <c r="T32" s="109" t="s">
        <v>76</v>
      </c>
      <c r="U32" s="19">
        <v>29571.834999999992</v>
      </c>
      <c r="V32" s="154">
        <v>27556.182000000004</v>
      </c>
      <c r="W32" s="154">
        <v>27462.67</v>
      </c>
      <c r="X32" s="154">
        <v>33693.252999999975</v>
      </c>
      <c r="Y32" s="154">
        <v>31434.276000000013</v>
      </c>
      <c r="Z32" s="154">
        <v>35272.59899999998</v>
      </c>
      <c r="AA32" s="154">
        <v>32738.878999999994</v>
      </c>
      <c r="AB32" s="154">
        <v>32002.925999999999</v>
      </c>
      <c r="AC32" s="154">
        <v>37177.171999999999</v>
      </c>
      <c r="AD32" s="154">
        <v>34138.758999999991</v>
      </c>
      <c r="AE32" s="154">
        <v>27197.232999999986</v>
      </c>
      <c r="AF32" s="154">
        <v>36264.787000000062</v>
      </c>
      <c r="AG32" s="154">
        <v>35088.123000000021</v>
      </c>
      <c r="AH32" s="154">
        <v>31355.767000000014</v>
      </c>
      <c r="AI32" s="154">
        <v>35430.791999999979</v>
      </c>
      <c r="AJ32" s="119">
        <v>35433.56400000002</v>
      </c>
      <c r="AK32" s="52">
        <f t="shared" si="55"/>
        <v>7.8237031789773806E-5</v>
      </c>
      <c r="AM32" s="198">
        <f t="shared" si="39"/>
        <v>2.2914270225780289</v>
      </c>
      <c r="AN32" s="157">
        <f t="shared" si="40"/>
        <v>1.9145717289185553</v>
      </c>
      <c r="AO32" s="157">
        <f t="shared" si="41"/>
        <v>2.1035922277296368</v>
      </c>
      <c r="AP32" s="157">
        <f t="shared" si="42"/>
        <v>2.004869476200021</v>
      </c>
      <c r="AQ32" s="157">
        <f t="shared" si="43"/>
        <v>2.7051742263548508</v>
      </c>
      <c r="AR32" s="157">
        <f t="shared" si="44"/>
        <v>2.7930772105810764</v>
      </c>
      <c r="AS32" s="157">
        <f t="shared" si="45"/>
        <v>2.0109938298336294</v>
      </c>
      <c r="AT32" s="157">
        <f t="shared" si="46"/>
        <v>2.3678384891138591</v>
      </c>
      <c r="AU32" s="157">
        <f t="shared" si="47"/>
        <v>2.2640842936783332</v>
      </c>
      <c r="AV32" s="157">
        <f t="shared" si="48"/>
        <v>2.578341806144997</v>
      </c>
      <c r="AW32" s="157">
        <f t="shared" si="49"/>
        <v>2.6090495071464521</v>
      </c>
      <c r="AX32" s="157">
        <f t="shared" si="50"/>
        <v>2.6516092544009791</v>
      </c>
      <c r="AY32" s="157">
        <f t="shared" si="51"/>
        <v>2.6528187763991968</v>
      </c>
      <c r="AZ32" s="157">
        <f t="shared" si="52"/>
        <v>2.6880382267319995</v>
      </c>
      <c r="BA32" s="157">
        <f t="shared" si="52"/>
        <v>2.4023644759056939</v>
      </c>
      <c r="BB32" s="157">
        <f t="shared" si="52"/>
        <v>2.3586576294500237</v>
      </c>
      <c r="BC32" s="52">
        <f t="shared" si="53"/>
        <v>-1.8193262052458845E-2</v>
      </c>
      <c r="BF32" s="105"/>
    </row>
    <row r="33" spans="1:58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128808.54999999996</v>
      </c>
      <c r="P33" s="154">
        <v>152707.30999999988</v>
      </c>
      <c r="Q33" s="154">
        <v>151822.44000000006</v>
      </c>
      <c r="R33" s="52">
        <f t="shared" si="54"/>
        <v>-5.7945490625158774E-3</v>
      </c>
      <c r="T33" s="109" t="s">
        <v>77</v>
      </c>
      <c r="U33" s="19">
        <v>29004.790999999972</v>
      </c>
      <c r="V33" s="154">
        <v>32396.498</v>
      </c>
      <c r="W33" s="154">
        <v>31705.719999999998</v>
      </c>
      <c r="X33" s="154">
        <v>31122.389999999996</v>
      </c>
      <c r="Y33" s="154">
        <v>31058.100000000006</v>
      </c>
      <c r="Z33" s="154">
        <v>31539.86900000001</v>
      </c>
      <c r="AA33" s="154">
        <v>33068.363999999994</v>
      </c>
      <c r="AB33" s="154">
        <v>35573.933999999957</v>
      </c>
      <c r="AC33" s="154">
        <v>34606.108999999997</v>
      </c>
      <c r="AD33" s="154">
        <v>36493.042000000009</v>
      </c>
      <c r="AE33" s="154">
        <v>28939.759999999998</v>
      </c>
      <c r="AF33" s="154">
        <v>35107.968000000023</v>
      </c>
      <c r="AG33" s="154">
        <v>34502.495999999999</v>
      </c>
      <c r="AH33" s="154">
        <v>34636.10500000001</v>
      </c>
      <c r="AI33" s="154">
        <v>36279.495000000017</v>
      </c>
      <c r="AJ33" s="119">
        <v>38201.106000000029</v>
      </c>
      <c r="AK33" s="52">
        <f t="shared" si="55"/>
        <v>5.2966861859571383E-2</v>
      </c>
      <c r="AM33" s="198">
        <f t="shared" si="39"/>
        <v>2.4552842575993914</v>
      </c>
      <c r="AN33" s="157">
        <f t="shared" si="40"/>
        <v>2.2012427902355096</v>
      </c>
      <c r="AO33" s="157">
        <f t="shared" si="41"/>
        <v>1.8923654382954234</v>
      </c>
      <c r="AP33" s="157">
        <f t="shared" si="42"/>
        <v>2.3594416740317734</v>
      </c>
      <c r="AQ33" s="157">
        <f t="shared" si="43"/>
        <v>2.6818729356906932</v>
      </c>
      <c r="AR33" s="157">
        <f t="shared" si="44"/>
        <v>2.7474026310017368</v>
      </c>
      <c r="AS33" s="157">
        <f t="shared" si="45"/>
        <v>2.3909894211379137</v>
      </c>
      <c r="AT33" s="157">
        <f t="shared" si="46"/>
        <v>2.6441904855347453</v>
      </c>
      <c r="AU33" s="157">
        <f t="shared" si="47"/>
        <v>2.4025006171809284</v>
      </c>
      <c r="AV33" s="157">
        <f t="shared" si="48"/>
        <v>2.5432874794546838</v>
      </c>
      <c r="AW33" s="157">
        <f t="shared" si="49"/>
        <v>2.5567507968930014</v>
      </c>
      <c r="AX33" s="157">
        <f t="shared" si="50"/>
        <v>2.7072195800906469</v>
      </c>
      <c r="AY33" s="157">
        <f t="shared" si="51"/>
        <v>2.6754694876637215</v>
      </c>
      <c r="AZ33" s="157">
        <f t="shared" si="52"/>
        <v>2.6889600884413358</v>
      </c>
      <c r="BA33" s="157">
        <f t="shared" si="52"/>
        <v>2.3757536558007635</v>
      </c>
      <c r="BB33" s="157">
        <f t="shared" si="52"/>
        <v>2.516169941676607</v>
      </c>
      <c r="BC33" s="52">
        <f t="shared" si="53"/>
        <v>5.910389132012734E-2</v>
      </c>
      <c r="BF33" s="105"/>
    </row>
    <row r="34" spans="1:58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127966.80999999991</v>
      </c>
      <c r="P34" s="154">
        <v>136448.87999999998</v>
      </c>
      <c r="Q34" s="154">
        <v>135873.37000000017</v>
      </c>
      <c r="R34" s="52">
        <f t="shared" si="54"/>
        <v>-4.21777005424893E-3</v>
      </c>
      <c r="T34" s="109" t="s">
        <v>78</v>
      </c>
      <c r="U34" s="19">
        <v>28421.635000000002</v>
      </c>
      <c r="V34" s="154">
        <v>31101.468000000008</v>
      </c>
      <c r="W34" s="154">
        <v>27821.58</v>
      </c>
      <c r="X34" s="154">
        <v>30041.770000000019</v>
      </c>
      <c r="Y34" s="154">
        <v>29496.788000000015</v>
      </c>
      <c r="Z34" s="154">
        <v>31068.588000000022</v>
      </c>
      <c r="AA34" s="154">
        <v>31963.873999999989</v>
      </c>
      <c r="AB34" s="154">
        <v>36419.877999999997</v>
      </c>
      <c r="AC34" s="154">
        <v>35474.750999999997</v>
      </c>
      <c r="AD34" s="154">
        <v>29960.277999999991</v>
      </c>
      <c r="AE34" s="154">
        <v>34243.893000000018</v>
      </c>
      <c r="AF34" s="154">
        <v>37052.935999999958</v>
      </c>
      <c r="AG34" s="154">
        <v>32003.355000000043</v>
      </c>
      <c r="AH34" s="154">
        <v>34450.578000000001</v>
      </c>
      <c r="AI34" s="154">
        <v>32505.954999999998</v>
      </c>
      <c r="AJ34" s="119">
        <v>33795.489999999983</v>
      </c>
      <c r="AK34" s="52">
        <f t="shared" si="55"/>
        <v>3.9670731101423891E-2</v>
      </c>
      <c r="AM34" s="198">
        <f t="shared" si="39"/>
        <v>2.1020165625234823</v>
      </c>
      <c r="AN34" s="157">
        <f t="shared" si="40"/>
        <v>1.7740098041642658</v>
      </c>
      <c r="AO34" s="157">
        <f t="shared" si="41"/>
        <v>2.354680177351006</v>
      </c>
      <c r="AP34" s="157">
        <f t="shared" si="42"/>
        <v>1.9712545810595916</v>
      </c>
      <c r="AQ34" s="157">
        <f t="shared" si="43"/>
        <v>2.5708010782503732</v>
      </c>
      <c r="AR34" s="157">
        <f t="shared" si="44"/>
        <v>2.691606613908089</v>
      </c>
      <c r="AS34" s="157">
        <f t="shared" si="45"/>
        <v>2.5245321454200687</v>
      </c>
      <c r="AT34" s="157">
        <f t="shared" si="46"/>
        <v>2.3212555829506831</v>
      </c>
      <c r="AU34" s="157">
        <f t="shared" si="47"/>
        <v>2.4196352167128494</v>
      </c>
      <c r="AV34" s="157">
        <f t="shared" si="48"/>
        <v>2.6077093653063175</v>
      </c>
      <c r="AW34" s="157">
        <f t="shared" si="49"/>
        <v>2.6111078111666934</v>
      </c>
      <c r="AX34" s="157">
        <f t="shared" si="50"/>
        <v>2.7174495870537294</v>
      </c>
      <c r="AY34" s="157">
        <f t="shared" si="51"/>
        <v>2.6468771860293314</v>
      </c>
      <c r="AZ34" s="157">
        <f t="shared" si="52"/>
        <v>2.6921494721951751</v>
      </c>
      <c r="BA34" s="157">
        <f t="shared" si="52"/>
        <v>2.3822808219459186</v>
      </c>
      <c r="BB34" s="157"/>
      <c r="BC34" s="52"/>
      <c r="BF34" s="105"/>
    </row>
    <row r="35" spans="1:58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123984.84999999993</v>
      </c>
      <c r="P35" s="154">
        <v>131488.36999999994</v>
      </c>
      <c r="Q35" s="154">
        <v>125054.53000000001</v>
      </c>
      <c r="R35" s="52">
        <f t="shared" si="54"/>
        <v>-4.8930867421962315E-2</v>
      </c>
      <c r="T35" s="109" t="s">
        <v>79</v>
      </c>
      <c r="U35" s="19">
        <v>32779.412000000004</v>
      </c>
      <c r="V35" s="154">
        <v>32399.374999999993</v>
      </c>
      <c r="W35" s="154">
        <v>32672.658999999996</v>
      </c>
      <c r="X35" s="154">
        <v>33859.816999999988</v>
      </c>
      <c r="Y35" s="154">
        <v>36267.96699999999</v>
      </c>
      <c r="Z35" s="154">
        <v>36630.704999999973</v>
      </c>
      <c r="AA35" s="154">
        <v>36275.366999999962</v>
      </c>
      <c r="AB35" s="154">
        <v>35138.28200000005</v>
      </c>
      <c r="AC35" s="154">
        <v>35499.514000000003</v>
      </c>
      <c r="AD35" s="154">
        <v>41925.194999999985</v>
      </c>
      <c r="AE35" s="154">
        <v>39852.698999999964</v>
      </c>
      <c r="AF35" s="154">
        <v>35007.287999999979</v>
      </c>
      <c r="AG35" s="154">
        <v>33825.857000000018</v>
      </c>
      <c r="AH35" s="154">
        <v>33345.652999999977</v>
      </c>
      <c r="AI35" s="154">
        <v>33866.552999999985</v>
      </c>
      <c r="AJ35" s="119">
        <v>33455.922000000028</v>
      </c>
      <c r="AK35" s="52">
        <f t="shared" si="55"/>
        <v>-1.2124971797394253E-2</v>
      </c>
      <c r="AM35" s="198">
        <f t="shared" si="39"/>
        <v>2.5730718413288924</v>
      </c>
      <c r="AN35" s="157">
        <f t="shared" si="40"/>
        <v>2.1152117341675951</v>
      </c>
      <c r="AO35" s="157">
        <f t="shared" si="41"/>
        <v>2.0786182429808124</v>
      </c>
      <c r="AP35" s="157">
        <f t="shared" si="42"/>
        <v>2.2082312689324564</v>
      </c>
      <c r="AQ35" s="157">
        <f t="shared" si="43"/>
        <v>2.8364029516511247</v>
      </c>
      <c r="AR35" s="157">
        <f t="shared" si="44"/>
        <v>2.9159914494554884</v>
      </c>
      <c r="AS35" s="157">
        <f t="shared" si="45"/>
        <v>2.6482236092860245</v>
      </c>
      <c r="AT35" s="157">
        <f t="shared" si="46"/>
        <v>2.4414298807413699</v>
      </c>
      <c r="AU35" s="157">
        <f t="shared" si="47"/>
        <v>2.5776024338708856</v>
      </c>
      <c r="AV35" s="157">
        <f t="shared" si="48"/>
        <v>2.962909422884465</v>
      </c>
      <c r="AW35" s="157">
        <f t="shared" si="49"/>
        <v>2.6702840031607016</v>
      </c>
      <c r="AX35" s="157">
        <f t="shared" si="50"/>
        <v>2.9177581046988688</v>
      </c>
      <c r="AY35" s="157">
        <f t="shared" si="51"/>
        <v>2.6024694558995529</v>
      </c>
      <c r="AZ35" s="157">
        <f t="shared" si="52"/>
        <v>2.6894941599719639</v>
      </c>
      <c r="BA35" s="157">
        <f t="shared" si="52"/>
        <v>2.5756310615151747</v>
      </c>
      <c r="BB35" s="157"/>
      <c r="BC35" s="52"/>
      <c r="BF35" s="105"/>
    </row>
    <row r="36" spans="1:58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101620.34999999982</v>
      </c>
      <c r="P36" s="154">
        <v>102661.2199999999</v>
      </c>
      <c r="Q36" s="154"/>
      <c r="R36" s="52" t="str">
        <f t="shared" si="54"/>
        <v/>
      </c>
      <c r="T36" s="109" t="s">
        <v>80</v>
      </c>
      <c r="U36" s="19">
        <v>21851.23599999999</v>
      </c>
      <c r="V36" s="154">
        <v>23756.94100000001</v>
      </c>
      <c r="W36" s="154">
        <v>26722.863000000001</v>
      </c>
      <c r="X36" s="154">
        <v>25745.833000000013</v>
      </c>
      <c r="Y36" s="154">
        <v>21196.857</v>
      </c>
      <c r="Z36" s="154">
        <v>23742.381999999994</v>
      </c>
      <c r="AA36" s="154">
        <v>27458.442999999999</v>
      </c>
      <c r="AB36" s="154">
        <v>27213.074000000004</v>
      </c>
      <c r="AC36" s="154">
        <v>30488.754000000001</v>
      </c>
      <c r="AD36" s="154">
        <v>28270.806999999997</v>
      </c>
      <c r="AE36" s="154">
        <v>25817.175000000007</v>
      </c>
      <c r="AF36" s="154">
        <v>25658.437000000005</v>
      </c>
      <c r="AG36" s="154">
        <v>28965.705000000002</v>
      </c>
      <c r="AH36" s="154">
        <v>27884.359000000011</v>
      </c>
      <c r="AI36" s="154">
        <v>25359.500000000025</v>
      </c>
      <c r="AJ36" s="119"/>
      <c r="AK36" s="52" t="str">
        <f t="shared" si="55"/>
        <v/>
      </c>
      <c r="AM36" s="198">
        <f t="shared" si="39"/>
        <v>2.596858038930463</v>
      </c>
      <c r="AN36" s="157">
        <f t="shared" si="40"/>
        <v>2.5390380338304137</v>
      </c>
      <c r="AO36" s="157">
        <f t="shared" si="41"/>
        <v>2.4369051446930676</v>
      </c>
      <c r="AP36" s="157">
        <f t="shared" si="42"/>
        <v>3.0047628823362675</v>
      </c>
      <c r="AQ36" s="157">
        <f t="shared" si="43"/>
        <v>2.8217482283915563</v>
      </c>
      <c r="AR36" s="157">
        <f t="shared" si="44"/>
        <v>3.0548593316653818</v>
      </c>
      <c r="AS36" s="157">
        <f t="shared" si="45"/>
        <v>2.4088946240090925</v>
      </c>
      <c r="AT36" s="157">
        <f t="shared" si="46"/>
        <v>2.4788911781300693</v>
      </c>
      <c r="AU36" s="157">
        <f t="shared" si="47"/>
        <v>2.6460630977752024</v>
      </c>
      <c r="AV36" s="157">
        <f t="shared" si="48"/>
        <v>2.7962553403787336</v>
      </c>
      <c r="AW36" s="157">
        <f t="shared" si="49"/>
        <v>2.8847610738564002</v>
      </c>
      <c r="AX36" s="157">
        <f t="shared" si="50"/>
        <v>2.8576564297455391</v>
      </c>
      <c r="AY36" s="157">
        <f t="shared" si="51"/>
        <v>2.6836987129770478</v>
      </c>
      <c r="AZ36" s="157">
        <f t="shared" si="52"/>
        <v>2.7439739186098122</v>
      </c>
      <c r="BA36" s="157">
        <f t="shared" si="52"/>
        <v>2.4702122184014614</v>
      </c>
      <c r="BB36" s="157"/>
      <c r="BC36" s="52"/>
      <c r="BF36" s="105"/>
    </row>
    <row r="37" spans="1:58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115776.08999999994</v>
      </c>
      <c r="P37" s="154">
        <v>108156.83999999992</v>
      </c>
      <c r="Q37" s="154"/>
      <c r="R37" s="52" t="str">
        <f t="shared" si="54"/>
        <v/>
      </c>
      <c r="T37" s="109" t="s">
        <v>81</v>
      </c>
      <c r="U37" s="19">
        <v>36869.314999999995</v>
      </c>
      <c r="V37" s="154">
        <v>38144.778000000013</v>
      </c>
      <c r="W37" s="154">
        <v>35747.971000000005</v>
      </c>
      <c r="X37" s="154">
        <v>35405.063999999991</v>
      </c>
      <c r="Y37" s="154">
        <v>39468.506000000016</v>
      </c>
      <c r="Z37" s="154">
        <v>36656.012999999941</v>
      </c>
      <c r="AA37" s="154">
        <v>39730.441999999974</v>
      </c>
      <c r="AB37" s="154">
        <v>38905.268000000018</v>
      </c>
      <c r="AC37" s="154">
        <v>37110.972999999998</v>
      </c>
      <c r="AD37" s="154">
        <v>44437.182000000023</v>
      </c>
      <c r="AE37" s="154">
        <v>35516.305999999968</v>
      </c>
      <c r="AF37" s="154">
        <v>38379.319000000003</v>
      </c>
      <c r="AG37" s="154">
        <v>36707.813999999991</v>
      </c>
      <c r="AH37" s="154">
        <v>33975.414000000019</v>
      </c>
      <c r="AI37" s="154">
        <v>33978.916999999987</v>
      </c>
      <c r="AJ37" s="119"/>
      <c r="AK37" s="52" t="str">
        <f t="shared" si="55"/>
        <v/>
      </c>
      <c r="AM37" s="198">
        <f t="shared" si="39"/>
        <v>2.6609147163514684</v>
      </c>
      <c r="AN37" s="157">
        <f t="shared" si="40"/>
        <v>2.4477706740286518</v>
      </c>
      <c r="AO37" s="157">
        <f t="shared" si="41"/>
        <v>2.1417496349682335</v>
      </c>
      <c r="AP37" s="157">
        <f t="shared" si="42"/>
        <v>2.5106144445623939</v>
      </c>
      <c r="AQ37" s="157">
        <f t="shared" si="43"/>
        <v>3.1842521435822113</v>
      </c>
      <c r="AR37" s="157">
        <f t="shared" si="44"/>
        <v>3.3649454435831103</v>
      </c>
      <c r="AS37" s="157">
        <f t="shared" si="45"/>
        <v>2.7034880868546924</v>
      </c>
      <c r="AT37" s="157">
        <f t="shared" si="46"/>
        <v>2.6358170139749189</v>
      </c>
      <c r="AU37" s="157">
        <f t="shared" si="47"/>
        <v>3.1656773651131371</v>
      </c>
      <c r="AV37" s="157">
        <f t="shared" si="48"/>
        <v>3.2745226936823624</v>
      </c>
      <c r="AW37" s="157">
        <f t="shared" si="49"/>
        <v>2.8372562827357921</v>
      </c>
      <c r="AX37" s="157">
        <f t="shared" si="50"/>
        <v>3.0130879305787333</v>
      </c>
      <c r="AY37" s="157">
        <f t="shared" si="51"/>
        <v>3.0865473679962045</v>
      </c>
      <c r="AZ37" s="157">
        <f t="shared" si="52"/>
        <v>2.9345794973729062</v>
      </c>
      <c r="BA37" s="157">
        <f t="shared" si="52"/>
        <v>3.1416336682913455</v>
      </c>
      <c r="BB37" s="157"/>
      <c r="BC37" s="52"/>
      <c r="BF37" s="105"/>
    </row>
    <row r="38" spans="1:58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126334.52999999991</v>
      </c>
      <c r="P38" s="154">
        <v>138124.54999999993</v>
      </c>
      <c r="Q38" s="154"/>
      <c r="R38" s="52" t="str">
        <f t="shared" si="54"/>
        <v/>
      </c>
      <c r="T38" s="109" t="s">
        <v>82</v>
      </c>
      <c r="U38" s="19">
        <v>39727.941999999974</v>
      </c>
      <c r="V38" s="154">
        <v>40734.826999999983</v>
      </c>
      <c r="W38" s="154">
        <v>48266.111999999994</v>
      </c>
      <c r="X38" s="154">
        <v>48573.176999999916</v>
      </c>
      <c r="Y38" s="154">
        <v>47199.009999999987</v>
      </c>
      <c r="Z38" s="154">
        <v>49361.275999999947</v>
      </c>
      <c r="AA38" s="154">
        <v>45412.628000000033</v>
      </c>
      <c r="AB38" s="154">
        <v>51801.627999999968</v>
      </c>
      <c r="AC38" s="154">
        <v>54582.834000000003</v>
      </c>
      <c r="AD38" s="154">
        <v>54939.106999999975</v>
      </c>
      <c r="AE38" s="154">
        <v>39610.614999999998</v>
      </c>
      <c r="AF38" s="154">
        <v>40227.44400000004</v>
      </c>
      <c r="AG38" s="154">
        <v>41068.910000000025</v>
      </c>
      <c r="AH38" s="154">
        <v>40260.318999999967</v>
      </c>
      <c r="AI38" s="154">
        <v>44298.180000000044</v>
      </c>
      <c r="AJ38" s="119"/>
      <c r="AK38" s="52" t="str">
        <f t="shared" si="55"/>
        <v/>
      </c>
      <c r="AM38" s="198">
        <f t="shared" si="39"/>
        <v>3.2539314368583776</v>
      </c>
      <c r="AN38" s="157">
        <f t="shared" si="40"/>
        <v>3.1337083285605001</v>
      </c>
      <c r="AO38" s="157">
        <f t="shared" si="41"/>
        <v>2.2562326611474677</v>
      </c>
      <c r="AP38" s="157">
        <f t="shared" si="42"/>
        <v>3.3901116276712977</v>
      </c>
      <c r="AQ38" s="157">
        <f t="shared" si="43"/>
        <v>3.3140091652530894</v>
      </c>
      <c r="AR38" s="157">
        <f t="shared" si="44"/>
        <v>3.4292885910740196</v>
      </c>
      <c r="AS38" s="157">
        <f t="shared" si="45"/>
        <v>3.2799387414257781</v>
      </c>
      <c r="AT38" s="157">
        <f t="shared" si="46"/>
        <v>3.0212068642228891</v>
      </c>
      <c r="AU38" s="157">
        <f t="shared" si="47"/>
        <v>3.2532448061198354</v>
      </c>
      <c r="AV38" s="157">
        <f t="shared" si="48"/>
        <v>3.4008016340950329</v>
      </c>
      <c r="AW38" s="157">
        <f t="shared" si="49"/>
        <v>3.1623807399392989</v>
      </c>
      <c r="AX38" s="157">
        <f t="shared" si="50"/>
        <v>3.1617372629813776</v>
      </c>
      <c r="AY38" s="157">
        <f t="shared" si="51"/>
        <v>3.1696496791985505</v>
      </c>
      <c r="AZ38" s="157">
        <f t="shared" si="52"/>
        <v>3.1868024521878535</v>
      </c>
      <c r="BA38" s="157">
        <f t="shared" si="52"/>
        <v>3.2071185028295162</v>
      </c>
      <c r="BB38" s="157"/>
      <c r="BC38" s="52"/>
      <c r="BF38" s="105"/>
    </row>
    <row r="39" spans="1:58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54">
        <v>122992.66999999995</v>
      </c>
      <c r="Q39" s="154"/>
      <c r="R39" s="52" t="str">
        <f t="shared" si="54"/>
        <v/>
      </c>
      <c r="T39" s="109" t="s">
        <v>83</v>
      </c>
      <c r="U39" s="19">
        <v>50334.872000000032</v>
      </c>
      <c r="V39" s="154">
        <v>48986.57900000002</v>
      </c>
      <c r="W39" s="154">
        <v>51362.042000000016</v>
      </c>
      <c r="X39" s="154">
        <v>51289.855999999963</v>
      </c>
      <c r="Y39" s="154">
        <v>48284.936000000031</v>
      </c>
      <c r="Z39" s="154">
        <v>53105.856999999989</v>
      </c>
      <c r="AA39" s="154">
        <v>59549.020999999986</v>
      </c>
      <c r="AB39" s="154">
        <v>59908.970000000067</v>
      </c>
      <c r="AC39" s="154">
        <v>53697.078000000001</v>
      </c>
      <c r="AD39" s="154">
        <v>48381.740000000013</v>
      </c>
      <c r="AE39" s="154">
        <v>43825.39899999999</v>
      </c>
      <c r="AF39" s="154">
        <v>46964.612000000016</v>
      </c>
      <c r="AG39" s="154">
        <v>46669.291999999994</v>
      </c>
      <c r="AH39" s="154">
        <v>47917.589999999953</v>
      </c>
      <c r="AI39" s="154">
        <v>39793.081000000013</v>
      </c>
      <c r="AJ39" s="119"/>
      <c r="AK39" s="52" t="str">
        <f t="shared" si="55"/>
        <v/>
      </c>
      <c r="AM39" s="198">
        <f t="shared" ref="AM39:AN45" si="56">(U39/B39)*10</f>
        <v>3.2414904621629503</v>
      </c>
      <c r="AN39" s="157">
        <f t="shared" si="56"/>
        <v>2.5668080317411479</v>
      </c>
      <c r="AO39" s="157">
        <f t="shared" ref="AO39:BB41" si="57">IF(W39="","",(W39/D39)*10)</f>
        <v>3.1227660965473962</v>
      </c>
      <c r="AP39" s="157">
        <f t="shared" si="57"/>
        <v>3.2923693141074821</v>
      </c>
      <c r="AQ39" s="157">
        <f t="shared" si="57"/>
        <v>3.4202920027254784</v>
      </c>
      <c r="AR39" s="157">
        <f t="shared" si="57"/>
        <v>3.4483133730908344</v>
      </c>
      <c r="AS39" s="157">
        <f t="shared" si="57"/>
        <v>3.0834533940913951</v>
      </c>
      <c r="AT39" s="157">
        <f t="shared" si="57"/>
        <v>2.9683270442133765</v>
      </c>
      <c r="AU39" s="157">
        <f t="shared" si="57"/>
        <v>3.3181225695901304</v>
      </c>
      <c r="AV39" s="157">
        <f t="shared" si="57"/>
        <v>3.2080125021789963</v>
      </c>
      <c r="AW39" s="157">
        <f t="shared" si="57"/>
        <v>3.0872727608300847</v>
      </c>
      <c r="AX39" s="157">
        <f t="shared" si="57"/>
        <v>3.0523879633076105</v>
      </c>
      <c r="AY39" s="157">
        <f t="shared" si="57"/>
        <v>3.1715278243097793</v>
      </c>
      <c r="AZ39" s="157">
        <f t="shared" si="57"/>
        <v>3.2930088970002629</v>
      </c>
      <c r="BA39" s="157">
        <f t="shared" si="57"/>
        <v>3.2354026463528296</v>
      </c>
      <c r="BB39" s="157" t="str">
        <f t="shared" si="57"/>
        <v/>
      </c>
      <c r="BC39" s="52" t="str">
        <f t="shared" si="53"/>
        <v/>
      </c>
      <c r="BF39" s="105"/>
    </row>
    <row r="40" spans="1:58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54">
        <v>98421.509999999864</v>
      </c>
      <c r="Q40" s="154"/>
      <c r="R40" s="52" t="str">
        <f t="shared" si="54"/>
        <v/>
      </c>
      <c r="T40" s="110" t="s">
        <v>84</v>
      </c>
      <c r="U40" s="19">
        <v>35379.044000000002</v>
      </c>
      <c r="V40" s="154">
        <v>37144.067999999992</v>
      </c>
      <c r="W40" s="154">
        <v>37986.12000000001</v>
      </c>
      <c r="X40" s="154">
        <v>33420.183999999987</v>
      </c>
      <c r="Y40" s="154">
        <v>33733.983000000022</v>
      </c>
      <c r="Z40" s="154">
        <v>36039.897999999965</v>
      </c>
      <c r="AA40" s="154">
        <v>34055.992000000013</v>
      </c>
      <c r="AB40" s="154">
        <v>36034.477999999988</v>
      </c>
      <c r="AC40" s="154">
        <v>35921.741999999998</v>
      </c>
      <c r="AD40" s="154">
        <v>37043.72399999998</v>
      </c>
      <c r="AE40" s="154">
        <v>32897.341999999997</v>
      </c>
      <c r="AF40" s="154">
        <v>33474.04300000002</v>
      </c>
      <c r="AG40" s="154">
        <v>32438.861000000004</v>
      </c>
      <c r="AH40" s="154">
        <v>26829.104000000014</v>
      </c>
      <c r="AI40" s="154">
        <v>29612.303999999993</v>
      </c>
      <c r="AJ40" s="119"/>
      <c r="AK40" s="52" t="str">
        <f t="shared" si="55"/>
        <v/>
      </c>
      <c r="AM40" s="198">
        <f t="shared" si="56"/>
        <v>2.3641849315690981</v>
      </c>
      <c r="AN40" s="157">
        <f t="shared" si="56"/>
        <v>2.3331363931299971</v>
      </c>
      <c r="AO40" s="157">
        <f t="shared" si="57"/>
        <v>1.8672394304510065</v>
      </c>
      <c r="AP40" s="157">
        <f t="shared" si="57"/>
        <v>3.0775081161693092</v>
      </c>
      <c r="AQ40" s="157">
        <f t="shared" si="57"/>
        <v>3.1734234355002373</v>
      </c>
      <c r="AR40" s="157">
        <f t="shared" si="57"/>
        <v>3.0922544640903604</v>
      </c>
      <c r="AS40" s="157">
        <f t="shared" si="57"/>
        <v>2.9933333802103839</v>
      </c>
      <c r="AT40" s="157">
        <f t="shared" si="57"/>
        <v>2.4409599211403106</v>
      </c>
      <c r="AU40" s="157">
        <f t="shared" si="57"/>
        <v>3.0553693343062638</v>
      </c>
      <c r="AV40" s="157">
        <f t="shared" si="57"/>
        <v>2.9890526462560034</v>
      </c>
      <c r="AW40" s="157">
        <f t="shared" si="57"/>
        <v>3.0440906927318663</v>
      </c>
      <c r="AX40" s="157">
        <f t="shared" si="57"/>
        <v>2.8814276072156284</v>
      </c>
      <c r="AY40" s="157">
        <f t="shared" si="57"/>
        <v>2.9726921513406346</v>
      </c>
      <c r="AZ40" s="157">
        <f t="shared" si="57"/>
        <v>2.9321947483873201</v>
      </c>
      <c r="BA40" s="157">
        <f t="shared" si="57"/>
        <v>3.0087227883416983</v>
      </c>
      <c r="BB40" s="157" t="str">
        <f t="shared" si="57"/>
        <v/>
      </c>
      <c r="BC40" s="52" t="str">
        <f t="shared" si="53"/>
        <v/>
      </c>
      <c r="BF40" s="105"/>
    </row>
    <row r="41" spans="1:58" ht="20.100000000000001" customHeight="1" thickBot="1" x14ac:dyDescent="0.3">
      <c r="A41" s="35" t="str">
        <f>A19</f>
        <v>jan-jul</v>
      </c>
      <c r="B41" s="167">
        <f>SUM(B29:B35)</f>
        <v>847234.55999999994</v>
      </c>
      <c r="C41" s="168">
        <f t="shared" ref="C41:Q41" si="58">SUM(C29:C35)</f>
        <v>952393.34</v>
      </c>
      <c r="D41" s="168">
        <f t="shared" si="58"/>
        <v>1008268.17</v>
      </c>
      <c r="E41" s="168">
        <f t="shared" si="58"/>
        <v>1003688.8300000001</v>
      </c>
      <c r="F41" s="168">
        <f t="shared" si="58"/>
        <v>795525.87999999989</v>
      </c>
      <c r="G41" s="168">
        <f t="shared" si="58"/>
        <v>801372.49999999988</v>
      </c>
      <c r="H41" s="168">
        <f t="shared" si="58"/>
        <v>940484.81999999983</v>
      </c>
      <c r="I41" s="168">
        <f t="shared" si="58"/>
        <v>900336.41</v>
      </c>
      <c r="J41" s="168">
        <f t="shared" si="58"/>
        <v>1001878.01</v>
      </c>
      <c r="K41" s="168">
        <f t="shared" si="58"/>
        <v>894867.41999999981</v>
      </c>
      <c r="L41" s="168">
        <f t="shared" si="58"/>
        <v>821793.62999999989</v>
      </c>
      <c r="M41" s="168">
        <f t="shared" si="58"/>
        <v>894297.92999999993</v>
      </c>
      <c r="N41" s="168">
        <f t="shared" si="58"/>
        <v>855904.32999999949</v>
      </c>
      <c r="O41" s="168">
        <f t="shared" si="58"/>
        <v>832009.60999999987</v>
      </c>
      <c r="P41" s="168">
        <f t="shared" si="58"/>
        <v>920121.95999999973</v>
      </c>
      <c r="Q41" s="169">
        <f t="shared" si="58"/>
        <v>945939.81</v>
      </c>
      <c r="R41" s="61">
        <f t="shared" si="54"/>
        <v>2.8059160766036203E-2</v>
      </c>
      <c r="T41" s="109"/>
      <c r="U41" s="167">
        <f>SUM(U29:U35)</f>
        <v>201994.24299999996</v>
      </c>
      <c r="V41" s="168">
        <f t="shared" ref="V41:AJ41" si="59">SUM(V29:V35)</f>
        <v>202220.37900000002</v>
      </c>
      <c r="W41" s="168">
        <f t="shared" si="59"/>
        <v>205977.98599999998</v>
      </c>
      <c r="X41" s="168">
        <f t="shared" si="59"/>
        <v>213163.93999999994</v>
      </c>
      <c r="Y41" s="168">
        <f t="shared" si="59"/>
        <v>217069.87700000004</v>
      </c>
      <c r="Z41" s="168">
        <f t="shared" si="59"/>
        <v>222981.96499999997</v>
      </c>
      <c r="AA41" s="168">
        <f t="shared" si="59"/>
        <v>225058.27499999997</v>
      </c>
      <c r="AB41" s="168">
        <f t="shared" si="59"/>
        <v>228501.03399999993</v>
      </c>
      <c r="AC41" s="168">
        <f t="shared" si="59"/>
        <v>242400.71399999998</v>
      </c>
      <c r="AD41" s="168">
        <f t="shared" si="59"/>
        <v>241857.39199999996</v>
      </c>
      <c r="AE41" s="168">
        <f t="shared" si="59"/>
        <v>216287.30499999999</v>
      </c>
      <c r="AF41" s="168">
        <f t="shared" si="59"/>
        <v>244942.03500000003</v>
      </c>
      <c r="AG41" s="168">
        <f t="shared" si="59"/>
        <v>232315.90800000011</v>
      </c>
      <c r="AH41" s="168">
        <f t="shared" si="59"/>
        <v>227544.86</v>
      </c>
      <c r="AI41" s="168">
        <f t="shared" si="59"/>
        <v>233279.52700000003</v>
      </c>
      <c r="AJ41" s="169">
        <f t="shared" si="59"/>
        <v>237785.69400000005</v>
      </c>
      <c r="AK41" s="57">
        <f t="shared" si="55"/>
        <v>1.9316598665771536E-2</v>
      </c>
      <c r="AM41" s="199">
        <f t="shared" si="56"/>
        <v>2.3841596239888982</v>
      </c>
      <c r="AN41" s="173">
        <f t="shared" si="56"/>
        <v>2.1232863619142908</v>
      </c>
      <c r="AO41" s="173">
        <f t="shared" si="57"/>
        <v>2.0428889072239578</v>
      </c>
      <c r="AP41" s="173">
        <f t="shared" si="57"/>
        <v>2.1238050442386607</v>
      </c>
      <c r="AQ41" s="173">
        <f t="shared" si="57"/>
        <v>2.7286337560759186</v>
      </c>
      <c r="AR41" s="173">
        <f t="shared" si="57"/>
        <v>2.7825008345058011</v>
      </c>
      <c r="AS41" s="173">
        <f t="shared" si="57"/>
        <v>2.393002738736389</v>
      </c>
      <c r="AT41" s="173">
        <f t="shared" si="57"/>
        <v>2.537951719624445</v>
      </c>
      <c r="AU41" s="173">
        <f t="shared" si="57"/>
        <v>2.4194633636085094</v>
      </c>
      <c r="AV41" s="173">
        <f t="shared" si="57"/>
        <v>2.7027175936296799</v>
      </c>
      <c r="AW41" s="173">
        <f t="shared" si="57"/>
        <v>2.6318931797998975</v>
      </c>
      <c r="AX41" s="173">
        <f t="shared" si="57"/>
        <v>2.7389310293941982</v>
      </c>
      <c r="AY41" s="173">
        <f t="shared" si="57"/>
        <v>2.7142742460480394</v>
      </c>
      <c r="AZ41" s="173">
        <f t="shared" si="57"/>
        <v>2.7348825934835057</v>
      </c>
      <c r="BA41" s="173">
        <f t="shared" si="57"/>
        <v>2.5353109385629717</v>
      </c>
      <c r="BB41" s="173">
        <f t="shared" si="57"/>
        <v>2.5137507850525926</v>
      </c>
      <c r="BC41" s="61">
        <f t="shared" si="53"/>
        <v>-8.5039484437358648E-3</v>
      </c>
      <c r="BF41" s="105"/>
    </row>
    <row r="42" spans="1:58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N42" si="60">SUM(E29:E31)</f>
        <v>397992.19999999995</v>
      </c>
      <c r="F42" s="154">
        <f t="shared" si="60"/>
        <v>320914.02999999997</v>
      </c>
      <c r="G42" s="154">
        <f t="shared" si="60"/>
        <v>319240.09999999998</v>
      </c>
      <c r="H42" s="154">
        <f t="shared" si="60"/>
        <v>375788.15999999986</v>
      </c>
      <c r="I42" s="154">
        <f t="shared" si="60"/>
        <v>329821.17</v>
      </c>
      <c r="J42" s="154">
        <f t="shared" si="60"/>
        <v>409296.98</v>
      </c>
      <c r="K42" s="154">
        <f t="shared" si="60"/>
        <v>362582.60999999987</v>
      </c>
      <c r="L42" s="154">
        <f t="shared" si="60"/>
        <v>323969.94999999995</v>
      </c>
      <c r="M42" s="154">
        <f t="shared" si="60"/>
        <v>371518.00999999989</v>
      </c>
      <c r="N42" s="154">
        <f t="shared" si="60"/>
        <v>343792.48999999976</v>
      </c>
      <c r="O42" s="154">
        <f t="shared" ref="O42" si="61">SUM(O29:O31)</f>
        <v>334600.13999999996</v>
      </c>
      <c r="P42" s="154">
        <f>IF(P31="","",SUM(P29:P31))</f>
        <v>351994.39999999979</v>
      </c>
      <c r="Q42" s="154">
        <f>IF(Q31="","",SUM(Q29:Q31))</f>
        <v>382961.8</v>
      </c>
      <c r="R42" s="61">
        <f t="shared" si="54"/>
        <v>8.7976967815397683E-2</v>
      </c>
      <c r="T42" s="108" t="s">
        <v>85</v>
      </c>
      <c r="U42" s="19">
        <f>SUM(U29:U31)</f>
        <v>82216.569999999963</v>
      </c>
      <c r="V42" s="154">
        <f>SUM(V29:V31)</f>
        <v>78766.856</v>
      </c>
      <c r="W42" s="154">
        <f>SUM(W29:W31)</f>
        <v>86315.356999999989</v>
      </c>
      <c r="X42" s="154">
        <f t="shared" ref="X42:AH42" si="62">SUM(X29:X31)</f>
        <v>84446.709999999992</v>
      </c>
      <c r="Y42" s="154">
        <f t="shared" si="62"/>
        <v>88812.746000000028</v>
      </c>
      <c r="Z42" s="154">
        <f t="shared" si="62"/>
        <v>88470.203999999969</v>
      </c>
      <c r="AA42" s="154">
        <f t="shared" si="62"/>
        <v>91011.791000000027</v>
      </c>
      <c r="AB42" s="154">
        <f t="shared" si="62"/>
        <v>89366.013999999952</v>
      </c>
      <c r="AC42" s="154">
        <f t="shared" si="62"/>
        <v>99643.168000000005</v>
      </c>
      <c r="AD42" s="154">
        <f t="shared" si="62"/>
        <v>99340.117999999988</v>
      </c>
      <c r="AE42" s="154">
        <f t="shared" si="62"/>
        <v>86053.720000000016</v>
      </c>
      <c r="AF42" s="154">
        <f t="shared" si="62"/>
        <v>101509.05600000001</v>
      </c>
      <c r="AG42" s="154">
        <f t="shared" si="62"/>
        <v>96896.077000000048</v>
      </c>
      <c r="AH42" s="154">
        <f t="shared" si="62"/>
        <v>93756.756999999998</v>
      </c>
      <c r="AI42" s="154">
        <f t="shared" ref="AI42" si="63">SUM(AI29:AI31)</f>
        <v>95196.732000000047</v>
      </c>
      <c r="AJ42" s="154">
        <f>IF(AJ31="","",SUM(AJ29:AJ31))</f>
        <v>96899.611999999994</v>
      </c>
      <c r="AK42" s="52">
        <f t="shared" si="55"/>
        <v>1.788800901274579E-2</v>
      </c>
      <c r="AM42" s="197">
        <f t="shared" si="56"/>
        <v>2.4364590200545351</v>
      </c>
      <c r="AN42" s="156">
        <f t="shared" si="56"/>
        <v>2.3667894900255999</v>
      </c>
      <c r="AO42" s="156">
        <f t="shared" ref="AO42:BB44" si="64">(W42/D42)*10</f>
        <v>1.9850252923809542</v>
      </c>
      <c r="AP42" s="156">
        <f t="shared" si="64"/>
        <v>2.1218182165379122</v>
      </c>
      <c r="AQ42" s="156">
        <f t="shared" si="64"/>
        <v>2.7674934000236773</v>
      </c>
      <c r="AR42" s="156">
        <f t="shared" si="64"/>
        <v>2.7712747865947911</v>
      </c>
      <c r="AS42" s="156">
        <f t="shared" si="64"/>
        <v>2.4218908599994227</v>
      </c>
      <c r="AT42" s="156">
        <f t="shared" si="64"/>
        <v>2.7095293488892769</v>
      </c>
      <c r="AU42" s="156">
        <f t="shared" si="64"/>
        <v>2.4344955587016552</v>
      </c>
      <c r="AV42" s="156">
        <f t="shared" si="64"/>
        <v>2.7397926778672597</v>
      </c>
      <c r="AW42" s="156">
        <f t="shared" si="64"/>
        <v>2.6562253690504329</v>
      </c>
      <c r="AX42" s="156">
        <f t="shared" si="64"/>
        <v>2.7322782009948869</v>
      </c>
      <c r="AY42" s="156">
        <f t="shared" si="64"/>
        <v>2.8184465867768118</v>
      </c>
      <c r="AZ42" s="156">
        <f t="shared" si="64"/>
        <v>2.8020537289673579</v>
      </c>
      <c r="BA42" s="156">
        <f t="shared" si="64"/>
        <v>2.7044956397033619</v>
      </c>
      <c r="BB42" s="156">
        <f t="shared" si="64"/>
        <v>2.5302683453023249</v>
      </c>
      <c r="BC42" s="61">
        <f t="shared" si="53"/>
        <v>-6.4421362653831762E-2</v>
      </c>
      <c r="BF42" s="105"/>
    </row>
    <row r="43" spans="1:58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N43" si="65">SUM(E32:E34)</f>
        <v>452362.07000000007</v>
      </c>
      <c r="F43" s="154">
        <f t="shared" si="65"/>
        <v>346745.78999999992</v>
      </c>
      <c r="G43" s="154">
        <f t="shared" si="65"/>
        <v>356512.32999999996</v>
      </c>
      <c r="H43" s="154">
        <f t="shared" si="65"/>
        <v>427716.65999999992</v>
      </c>
      <c r="I43" s="154">
        <f t="shared" si="65"/>
        <v>426590.23</v>
      </c>
      <c r="J43" s="154">
        <f t="shared" si="65"/>
        <v>454858.03</v>
      </c>
      <c r="K43" s="154">
        <f t="shared" si="65"/>
        <v>390784.71999999991</v>
      </c>
      <c r="L43" s="154">
        <f t="shared" si="65"/>
        <v>348578.50999999989</v>
      </c>
      <c r="M43" s="154">
        <f t="shared" si="65"/>
        <v>402799.82999999984</v>
      </c>
      <c r="N43" s="154">
        <f t="shared" si="65"/>
        <v>382135.83999999968</v>
      </c>
      <c r="O43" s="154">
        <f t="shared" ref="O43" si="66">SUM(O32:O34)</f>
        <v>373424.61999999994</v>
      </c>
      <c r="P43" s="154">
        <f>IF(P34="","",SUM(P32:P34))</f>
        <v>436639.19000000006</v>
      </c>
      <c r="Q43" s="154">
        <f>IF(Q34="","",SUM(Q32:Q34))</f>
        <v>437923.48000000016</v>
      </c>
      <c r="R43" s="52">
        <f t="shared" si="54"/>
        <v>2.9413072152320897E-3</v>
      </c>
      <c r="T43" s="109" t="s">
        <v>86</v>
      </c>
      <c r="U43" s="19">
        <f>SUM(U32:U34)</f>
        <v>86998.260999999969</v>
      </c>
      <c r="V43" s="154">
        <f>SUM(V32:V34)</f>
        <v>91054.148000000016</v>
      </c>
      <c r="W43" s="154">
        <f>SUM(W32:W34)</f>
        <v>86989.97</v>
      </c>
      <c r="X43" s="154">
        <f t="shared" ref="X43:AG43" si="67">SUM(X32:X34)</f>
        <v>94857.412999999986</v>
      </c>
      <c r="Y43" s="154">
        <f t="shared" si="67"/>
        <v>91989.164000000033</v>
      </c>
      <c r="Z43" s="154">
        <f t="shared" si="67"/>
        <v>97881.056000000011</v>
      </c>
      <c r="AA43" s="154">
        <f t="shared" si="67"/>
        <v>97771.116999999969</v>
      </c>
      <c r="AB43" s="154">
        <f t="shared" si="67"/>
        <v>103996.73799999995</v>
      </c>
      <c r="AC43" s="154">
        <f t="shared" si="67"/>
        <v>107258.03199999998</v>
      </c>
      <c r="AD43" s="154">
        <f t="shared" si="67"/>
        <v>100592.079</v>
      </c>
      <c r="AE43" s="154">
        <f t="shared" si="67"/>
        <v>90380.885999999999</v>
      </c>
      <c r="AF43" s="154">
        <f t="shared" si="67"/>
        <v>108425.69100000005</v>
      </c>
      <c r="AG43" s="154">
        <f t="shared" si="67"/>
        <v>101593.97400000006</v>
      </c>
      <c r="AH43" s="154">
        <f t="shared" ref="AH43" si="68">SUM(AH32:AH34)</f>
        <v>100442.45000000004</v>
      </c>
      <c r="AI43" s="154">
        <f t="shared" ref="AI43" si="69">SUM(AI32:AI34)</f>
        <v>104216.242</v>
      </c>
      <c r="AJ43" s="154">
        <f>IF(AJ34="","",SUM(AJ32:AJ34))</f>
        <v>107430.16000000003</v>
      </c>
      <c r="AK43" s="52">
        <f t="shared" si="55"/>
        <v>3.0838935834973154E-2</v>
      </c>
      <c r="AM43" s="198">
        <f t="shared" si="56"/>
        <v>2.2750732862824821</v>
      </c>
      <c r="AN43" s="157">
        <f t="shared" si="56"/>
        <v>1.9521934010893327</v>
      </c>
      <c r="AO43" s="157">
        <f t="shared" si="64"/>
        <v>2.0898434558003469</v>
      </c>
      <c r="AP43" s="157">
        <f t="shared" si="64"/>
        <v>2.0969356029341712</v>
      </c>
      <c r="AQ43" s="157">
        <f t="shared" si="64"/>
        <v>2.6529280715996597</v>
      </c>
      <c r="AR43" s="157">
        <f t="shared" si="64"/>
        <v>2.7455167118623924</v>
      </c>
      <c r="AS43" s="157">
        <f t="shared" si="64"/>
        <v>2.2858851698692302</v>
      </c>
      <c r="AT43" s="157">
        <f t="shared" si="64"/>
        <v>2.4378602857360319</v>
      </c>
      <c r="AU43" s="157">
        <f t="shared" si="64"/>
        <v>2.3580551496474618</v>
      </c>
      <c r="AV43" s="157">
        <f t="shared" si="64"/>
        <v>2.5741047142273121</v>
      </c>
      <c r="AW43" s="157">
        <f t="shared" si="64"/>
        <v>2.5928415954270969</v>
      </c>
      <c r="AX43" s="157">
        <f t="shared" si="64"/>
        <v>2.6918008133220934</v>
      </c>
      <c r="AY43" s="157">
        <f t="shared" si="64"/>
        <v>2.6585827176011585</v>
      </c>
      <c r="AZ43" s="157">
        <f t="shared" si="64"/>
        <v>2.6897650722654562</v>
      </c>
      <c r="BA43" s="157">
        <f t="shared" si="64"/>
        <v>2.3867816812320486</v>
      </c>
      <c r="BB43" s="157"/>
      <c r="BC43" s="52"/>
      <c r="BF43" s="105"/>
    </row>
    <row r="44" spans="1:58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N44" si="70">SUM(E35:E37)</f>
        <v>380039.47999999986</v>
      </c>
      <c r="F44" s="154">
        <f t="shared" si="70"/>
        <v>326934.71000000002</v>
      </c>
      <c r="G44" s="154">
        <f t="shared" si="70"/>
        <v>312275.05999999988</v>
      </c>
      <c r="H44" s="154">
        <f t="shared" si="70"/>
        <v>397927.66000000009</v>
      </c>
      <c r="I44" s="154">
        <f t="shared" si="70"/>
        <v>401306.53999999992</v>
      </c>
      <c r="J44" s="154">
        <f t="shared" si="70"/>
        <v>370175.25</v>
      </c>
      <c r="K44" s="154">
        <f t="shared" si="70"/>
        <v>378308.29999999981</v>
      </c>
      <c r="L44" s="154">
        <f t="shared" si="70"/>
        <v>363918.54</v>
      </c>
      <c r="M44" s="154">
        <f t="shared" si="70"/>
        <v>337143.84999999986</v>
      </c>
      <c r="N44" s="154">
        <f t="shared" si="70"/>
        <v>356836.42999999993</v>
      </c>
      <c r="O44" s="154">
        <f t="shared" ref="O44" si="71">SUM(O35:O37)</f>
        <v>341381.28999999969</v>
      </c>
      <c r="P44" s="154">
        <f>IF(P37="","",SUM(P35:P37))</f>
        <v>342306.42999999976</v>
      </c>
      <c r="Q44" s="154" t="str">
        <f>IF(Q37="","",SUM(Q35:Q37))</f>
        <v/>
      </c>
      <c r="R44" s="52" t="str">
        <f t="shared" si="54"/>
        <v/>
      </c>
      <c r="T44" s="109" t="s">
        <v>87</v>
      </c>
      <c r="U44" s="19">
        <f>SUM(U35:U37)</f>
        <v>91499.962999999989</v>
      </c>
      <c r="V44" s="154">
        <f>SUM(V35:V37)</f>
        <v>94301.094000000012</v>
      </c>
      <c r="W44" s="154">
        <f>SUM(W35:W37)</f>
        <v>95143.493000000002</v>
      </c>
      <c r="X44" s="154">
        <f t="shared" ref="X44:AG44" si="72">SUM(X35:X37)</f>
        <v>95010.713999999993</v>
      </c>
      <c r="Y44" s="154">
        <f t="shared" si="72"/>
        <v>96933.330000000016</v>
      </c>
      <c r="Z44" s="154">
        <f t="shared" si="72"/>
        <v>97029.099999999919</v>
      </c>
      <c r="AA44" s="154">
        <f t="shared" si="72"/>
        <v>103464.25199999993</v>
      </c>
      <c r="AB44" s="154">
        <f t="shared" si="72"/>
        <v>101256.62400000007</v>
      </c>
      <c r="AC44" s="154">
        <f t="shared" si="72"/>
        <v>103099.24100000001</v>
      </c>
      <c r="AD44" s="154">
        <f t="shared" si="72"/>
        <v>114633.18400000001</v>
      </c>
      <c r="AE44" s="154">
        <f t="shared" si="72"/>
        <v>101186.17999999993</v>
      </c>
      <c r="AF44" s="154">
        <f t="shared" si="72"/>
        <v>99045.043999999994</v>
      </c>
      <c r="AG44" s="154">
        <f t="shared" si="72"/>
        <v>99499.376000000018</v>
      </c>
      <c r="AH44" s="154">
        <f t="shared" ref="AH44" si="73">SUM(AH35:AH37)</f>
        <v>95205.426000000007</v>
      </c>
      <c r="AI44" s="154">
        <f t="shared" ref="AI44" si="74">SUM(AI35:AI37)</f>
        <v>93204.97</v>
      </c>
      <c r="AJ44" s="154"/>
      <c r="AK44" s="52" t="str">
        <f t="shared" si="55"/>
        <v/>
      </c>
      <c r="AM44" s="198">
        <f t="shared" si="56"/>
        <v>2.613554504687233</v>
      </c>
      <c r="AN44" s="157">
        <f t="shared" si="56"/>
        <v>2.3424497621770386</v>
      </c>
      <c r="AO44" s="157">
        <f t="shared" si="64"/>
        <v>2.1934914163029777</v>
      </c>
      <c r="AP44" s="157">
        <f t="shared" si="64"/>
        <v>2.5000222082189993</v>
      </c>
      <c r="AQ44" s="157">
        <f t="shared" si="64"/>
        <v>2.9649140037776966</v>
      </c>
      <c r="AR44" s="157">
        <f t="shared" si="64"/>
        <v>3.1071677642140223</v>
      </c>
      <c r="AS44" s="157">
        <f t="shared" si="64"/>
        <v>2.6000769084511473</v>
      </c>
      <c r="AT44" s="157">
        <f t="shared" si="64"/>
        <v>2.5231740305054604</v>
      </c>
      <c r="AU44" s="157">
        <f t="shared" si="64"/>
        <v>2.7851467919586739</v>
      </c>
      <c r="AV44" s="157">
        <f t="shared" si="64"/>
        <v>3.0301524973150222</v>
      </c>
      <c r="AW44" s="157">
        <f t="shared" si="64"/>
        <v>2.780462352921067</v>
      </c>
      <c r="AX44" s="157">
        <f t="shared" si="64"/>
        <v>2.9377680773355359</v>
      </c>
      <c r="AY44" s="157">
        <f t="shared" si="64"/>
        <v>2.7883749425472066</v>
      </c>
      <c r="AZ44" s="157">
        <f t="shared" si="64"/>
        <v>2.7888296397263042</v>
      </c>
      <c r="BA44" s="157">
        <f t="shared" si="64"/>
        <v>2.7228518611233818</v>
      </c>
      <c r="BB44" s="157"/>
      <c r="BC44" s="52"/>
      <c r="BF44" s="105"/>
    </row>
    <row r="45" spans="1:58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N45" si="75">IF(E40="","",SUM(E38:E40))</f>
        <v>407657.96999999974</v>
      </c>
      <c r="F45" s="155">
        <f t="shared" si="75"/>
        <v>389896.20999999979</v>
      </c>
      <c r="G45" s="155">
        <f t="shared" si="75"/>
        <v>414494.53</v>
      </c>
      <c r="H45" s="155">
        <f t="shared" si="75"/>
        <v>445352.96000000014</v>
      </c>
      <c r="I45" s="155">
        <f t="shared" si="75"/>
        <v>520911.64999999973</v>
      </c>
      <c r="J45" s="155">
        <f t="shared" si="75"/>
        <v>447178.6</v>
      </c>
      <c r="K45" s="155">
        <f t="shared" si="75"/>
        <v>436294.14999999967</v>
      </c>
      <c r="L45" s="155">
        <f t="shared" si="75"/>
        <v>375280.25999999972</v>
      </c>
      <c r="M45" s="155">
        <f t="shared" si="75"/>
        <v>397265.69</v>
      </c>
      <c r="N45" s="155">
        <f t="shared" si="75"/>
        <v>385842.90000000014</v>
      </c>
      <c r="O45" s="155">
        <f t="shared" ref="O45" si="76">IF(O40="","",SUM(O38:O40))</f>
        <v>363345.98999999987</v>
      </c>
      <c r="P45" s="155">
        <f>IF(P40="","",SUM(P38:P40))</f>
        <v>359538.72999999975</v>
      </c>
      <c r="Q45" s="155" t="str">
        <f>IF(Q40="","",SUM(Q38:Q40))</f>
        <v/>
      </c>
      <c r="R45" s="55" t="str">
        <f t="shared" si="54"/>
        <v/>
      </c>
      <c r="T45" s="110" t="s">
        <v>88</v>
      </c>
      <c r="U45" s="21">
        <f>SUM(U38:U40)</f>
        <v>125441.85800000001</v>
      </c>
      <c r="V45" s="155">
        <f>SUM(V38:V40)</f>
        <v>126865.47399999999</v>
      </c>
      <c r="W45" s="155">
        <f>IF(W40="","",SUM(W38:W40))</f>
        <v>137614.27400000003</v>
      </c>
      <c r="X45" s="155">
        <f t="shared" ref="X45:AG45" si="77">IF(X40="","",SUM(X38:X40))</f>
        <v>133283.21699999986</v>
      </c>
      <c r="Y45" s="155">
        <f t="shared" si="77"/>
        <v>129217.92900000005</v>
      </c>
      <c r="Z45" s="155">
        <f t="shared" si="77"/>
        <v>138507.0309999999</v>
      </c>
      <c r="AA45" s="155">
        <f t="shared" si="77"/>
        <v>139017.64100000003</v>
      </c>
      <c r="AB45" s="155">
        <f t="shared" si="77"/>
        <v>147745.076</v>
      </c>
      <c r="AC45" s="155">
        <f t="shared" si="77"/>
        <v>144201.65400000001</v>
      </c>
      <c r="AD45" s="155">
        <f t="shared" si="77"/>
        <v>140364.57099999997</v>
      </c>
      <c r="AE45" s="155">
        <f t="shared" si="77"/>
        <v>116333.356</v>
      </c>
      <c r="AF45" s="155">
        <f t="shared" si="77"/>
        <v>120666.09900000007</v>
      </c>
      <c r="AG45" s="155">
        <f t="shared" si="77"/>
        <v>120177.06300000002</v>
      </c>
      <c r="AH45" s="155">
        <f t="shared" ref="AH45" si="78">IF(AH40="","",SUM(AH38:AH40))</f>
        <v>115007.01299999995</v>
      </c>
      <c r="AI45" s="155">
        <f t="shared" ref="AI45" si="79">IF(AI40="","",SUM(AI38:AI40))</f>
        <v>113703.56500000005</v>
      </c>
      <c r="AJ45" s="155"/>
      <c r="AK45" s="55" t="str">
        <f t="shared" si="55"/>
        <v/>
      </c>
      <c r="AM45" s="200">
        <f t="shared" si="56"/>
        <v>2.9376034082439215</v>
      </c>
      <c r="AN45" s="158">
        <f t="shared" si="56"/>
        <v>2.642822586054681</v>
      </c>
      <c r="AO45" s="158">
        <f t="shared" ref="AO45:BB45" si="80">IF(W40="","",(W45/D45)*10)</f>
        <v>2.3651800960558829</v>
      </c>
      <c r="AP45" s="158">
        <f t="shared" si="80"/>
        <v>3.2694863539648189</v>
      </c>
      <c r="AQ45" s="158">
        <f t="shared" si="80"/>
        <v>3.3141622228130947</v>
      </c>
      <c r="AR45" s="158">
        <f t="shared" si="80"/>
        <v>3.3415888745262787</v>
      </c>
      <c r="AS45" s="158">
        <f t="shared" si="80"/>
        <v>3.1215160442629593</v>
      </c>
      <c r="AT45" s="158">
        <f t="shared" si="80"/>
        <v>2.8362789736032989</v>
      </c>
      <c r="AU45" s="158">
        <f t="shared" si="80"/>
        <v>3.2246993483140747</v>
      </c>
      <c r="AV45" s="158">
        <f t="shared" si="80"/>
        <v>3.2172003910664415</v>
      </c>
      <c r="AW45" s="158">
        <f t="shared" si="80"/>
        <v>3.0999060808580792</v>
      </c>
      <c r="AX45" s="158">
        <f t="shared" si="80"/>
        <v>3.0374155643795984</v>
      </c>
      <c r="AY45" s="158">
        <f t="shared" si="80"/>
        <v>3.1146630662375796</v>
      </c>
      <c r="AZ45" s="158">
        <f t="shared" si="80"/>
        <v>3.1652203730114099</v>
      </c>
      <c r="BA45" s="158">
        <f t="shared" si="80"/>
        <v>3.162484470031925</v>
      </c>
      <c r="BB45" s="158" t="str">
        <f t="shared" si="80"/>
        <v/>
      </c>
      <c r="BC45" s="55" t="str">
        <f>IF(BB45="","",(BB45-BA45)/BA45)</f>
        <v/>
      </c>
      <c r="BF45" s="105"/>
    </row>
    <row r="46" spans="1:58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F46" s="105"/>
    </row>
    <row r="47" spans="1:58" ht="15.75" thickBot="1" x14ac:dyDescent="0.3">
      <c r="R47" s="107" t="s">
        <v>1</v>
      </c>
      <c r="AK47" s="289">
        <v>1000</v>
      </c>
      <c r="BC47" s="289" t="s">
        <v>47</v>
      </c>
      <c r="BF47" s="105"/>
    </row>
    <row r="48" spans="1:58" ht="20.100000000000001" customHeight="1" x14ac:dyDescent="0.25">
      <c r="A48" s="350" t="s">
        <v>15</v>
      </c>
      <c r="B48" s="352" t="s">
        <v>72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8" t="s">
        <v>149</v>
      </c>
      <c r="T48" s="353" t="s">
        <v>3</v>
      </c>
      <c r="U48" s="345" t="s">
        <v>72</v>
      </c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7"/>
      <c r="AK48" s="348" t="s">
        <v>149</v>
      </c>
      <c r="AM48" s="345" t="s">
        <v>72</v>
      </c>
      <c r="AN48" s="346"/>
      <c r="AO48" s="346"/>
      <c r="AP48" s="346"/>
      <c r="AQ48" s="346"/>
      <c r="AR48" s="346"/>
      <c r="AS48" s="346"/>
      <c r="AT48" s="346"/>
      <c r="AU48" s="346"/>
      <c r="AV48" s="346"/>
      <c r="AW48" s="346"/>
      <c r="AX48" s="346"/>
      <c r="AY48" s="346"/>
      <c r="AZ48" s="346"/>
      <c r="BA48" s="346"/>
      <c r="BB48" s="347"/>
      <c r="BC48" s="348" t="str">
        <f>AK48</f>
        <v>D       2025/2024</v>
      </c>
      <c r="BF48" s="105"/>
    </row>
    <row r="49" spans="1:58" ht="20.100000000000001" customHeight="1" thickBot="1" x14ac:dyDescent="0.3">
      <c r="A49" s="351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265">
        <v>2024</v>
      </c>
      <c r="Q49" s="265">
        <v>2025</v>
      </c>
      <c r="R49" s="349"/>
      <c r="T49" s="354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49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2017</v>
      </c>
      <c r="AT49" s="135">
        <v>2017</v>
      </c>
      <c r="AU49" s="13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35">
        <v>2023</v>
      </c>
      <c r="BA49" s="135">
        <v>2024</v>
      </c>
      <c r="BB49" s="133">
        <v>2025</v>
      </c>
      <c r="BC49" s="349"/>
      <c r="BF49" s="105"/>
    </row>
    <row r="50" spans="1:58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0"/>
      <c r="R50" s="292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2"/>
      <c r="BF50" s="105"/>
    </row>
    <row r="51" spans="1:58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136111.58999999997</v>
      </c>
      <c r="P51" s="204">
        <v>121578.56999999998</v>
      </c>
      <c r="Q51" s="204">
        <v>135833.84000000003</v>
      </c>
      <c r="R51" s="61">
        <f>IF(Q51="","",(Q51-P51)/P51)</f>
        <v>0.11725150246462061</v>
      </c>
      <c r="T51" s="109" t="s">
        <v>73</v>
      </c>
      <c r="U51" s="115">
        <v>14178.058999999999</v>
      </c>
      <c r="V51" s="153">
        <v>16344.844999999999</v>
      </c>
      <c r="W51" s="153">
        <v>18481.169000000002</v>
      </c>
      <c r="X51" s="153">
        <v>20000.632999999987</v>
      </c>
      <c r="Y51" s="153">
        <v>18045.733999999989</v>
      </c>
      <c r="Z51" s="153">
        <v>19063.57499999999</v>
      </c>
      <c r="AA51" s="153">
        <v>17884.870999999992</v>
      </c>
      <c r="AB51" s="153">
        <v>22256.164000000001</v>
      </c>
      <c r="AC51" s="153">
        <v>22751.996999999999</v>
      </c>
      <c r="AD51" s="153">
        <v>25859.545000000013</v>
      </c>
      <c r="AE51" s="153">
        <v>35304.031000000017</v>
      </c>
      <c r="AF51" s="153">
        <v>29875.058000000012</v>
      </c>
      <c r="AG51" s="153">
        <v>35625.286000000015</v>
      </c>
      <c r="AH51" s="153">
        <v>34919.174000000006</v>
      </c>
      <c r="AI51" s="153">
        <v>37175.217999999979</v>
      </c>
      <c r="AJ51" s="112">
        <v>37655.859999999957</v>
      </c>
      <c r="AK51" s="61">
        <f>(AJ51-AI51)/AI51</f>
        <v>1.2929097012961115E-2</v>
      </c>
      <c r="AM51" s="197">
        <f t="shared" ref="AM51:AM60" si="81">(U51/B51)*10</f>
        <v>1.8403950095881081</v>
      </c>
      <c r="AN51" s="156">
        <f t="shared" ref="AN51:AN60" si="82">(V51/C51)*10</f>
        <v>2.1615227579625658</v>
      </c>
      <c r="AO51" s="156">
        <f t="shared" ref="AO51:AO60" si="83">(W51/D51)*10</f>
        <v>1.6233752122420044</v>
      </c>
      <c r="AP51" s="156">
        <f t="shared" ref="AP51:AP60" si="84">(X51/E51)*10</f>
        <v>2.1365698136809841</v>
      </c>
      <c r="AQ51" s="156">
        <f t="shared" ref="AQ51:AQ60" si="85">(Y51/F51)*10</f>
        <v>1.9118665881821473</v>
      </c>
      <c r="AR51" s="156">
        <f t="shared" ref="AR51:AR60" si="86">(Z51/G51)*10</f>
        <v>2.084887683249244</v>
      </c>
      <c r="AS51" s="156">
        <f t="shared" ref="AS51:AS60" si="87">(AA51/H51)*10</f>
        <v>2.5496644283820684</v>
      </c>
      <c r="AT51" s="156">
        <f t="shared" ref="AT51:AT60" si="88">(AB51/I51)*10</f>
        <v>2.3022728777371348</v>
      </c>
      <c r="AU51" s="156">
        <f t="shared" ref="AU51:AU60" si="89">(AC51/J51)*10</f>
        <v>2.6245023255663726</v>
      </c>
      <c r="AV51" s="156">
        <f t="shared" ref="AV51:AV60" si="90">(AD51/K51)*10</f>
        <v>2.5168305052232003</v>
      </c>
      <c r="AW51" s="156">
        <f t="shared" ref="AW51:AW60" si="91">(AE51/L51)*10</f>
        <v>2.5770024051709339</v>
      </c>
      <c r="AX51" s="156">
        <f t="shared" ref="AX51:AX60" si="92">(AF51/M51)*10</f>
        <v>2.4558880613738214</v>
      </c>
      <c r="AY51" s="156">
        <f t="shared" ref="AY51:AY60" si="93">(AG51/N51)*10</f>
        <v>2.7736362714125979</v>
      </c>
      <c r="AZ51" s="156">
        <f t="shared" ref="AZ51:AZ60" si="94">(AH51/O51)*10</f>
        <v>2.5654813083882138</v>
      </c>
      <c r="BA51" s="156">
        <f t="shared" ref="BA51:BA60" si="95">(AI51/P51)*10</f>
        <v>3.057711404238427</v>
      </c>
      <c r="BB51" s="156">
        <f t="shared" ref="BB51:BB55" si="96">(AJ51/Q51)*10</f>
        <v>2.7722002116703726</v>
      </c>
      <c r="BC51" s="61">
        <f t="shared" ref="BC51:BC67" si="97">IF(BB51="","",(BB51-BA51)/BA51)</f>
        <v>-9.3374146484947851E-2</v>
      </c>
      <c r="BF51" s="105"/>
    </row>
    <row r="52" spans="1:58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126774.69999999985</v>
      </c>
      <c r="P52" s="202">
        <v>142487.46999999988</v>
      </c>
      <c r="Q52" s="202">
        <v>155655.73000000004</v>
      </c>
      <c r="R52" s="52">
        <f t="shared" ref="R52:R67" si="98">IF(Q52="","",(Q52-P52)/P52)</f>
        <v>9.2416968313074582E-2</v>
      </c>
      <c r="T52" s="109" t="s">
        <v>74</v>
      </c>
      <c r="U52" s="117">
        <v>14439.179</v>
      </c>
      <c r="V52" s="154">
        <v>17444.693999999992</v>
      </c>
      <c r="W52" s="154">
        <v>20090.994000000017</v>
      </c>
      <c r="X52" s="154">
        <v>22514.599000000009</v>
      </c>
      <c r="Y52" s="154">
        <v>22065.344000000008</v>
      </c>
      <c r="Z52" s="154">
        <v>19101.218999999997</v>
      </c>
      <c r="AA52" s="154">
        <v>19254.929999999989</v>
      </c>
      <c r="AB52" s="154">
        <v>22517.317999999988</v>
      </c>
      <c r="AC52" s="154">
        <v>25713.953000000001</v>
      </c>
      <c r="AD52" s="154">
        <v>28323.108</v>
      </c>
      <c r="AE52" s="154">
        <v>28077.08600000001</v>
      </c>
      <c r="AF52" s="154">
        <v>31587.514000000025</v>
      </c>
      <c r="AG52" s="154">
        <v>37504.744000000028</v>
      </c>
      <c r="AH52" s="154">
        <v>37660.41700000003</v>
      </c>
      <c r="AI52" s="154">
        <v>40377.024000000041</v>
      </c>
      <c r="AJ52" s="119">
        <v>42767.302000000011</v>
      </c>
      <c r="AK52" s="52">
        <f>IF(AJ52="","",(AJ52-AI52)/AI52)</f>
        <v>5.9198964242633802E-2</v>
      </c>
      <c r="AM52" s="198">
        <f t="shared" si="81"/>
        <v>1.9828769390109828</v>
      </c>
      <c r="AN52" s="157">
        <f t="shared" si="82"/>
        <v>1.9988227993313985</v>
      </c>
      <c r="AO52" s="157">
        <f t="shared" si="83"/>
        <v>1.9749874173279136</v>
      </c>
      <c r="AP52" s="157">
        <f t="shared" si="84"/>
        <v>2.0345965286625685</v>
      </c>
      <c r="AQ52" s="157">
        <f t="shared" si="85"/>
        <v>2.0060953800975545</v>
      </c>
      <c r="AR52" s="157">
        <f t="shared" si="86"/>
        <v>2.0568406639230217</v>
      </c>
      <c r="AS52" s="157">
        <f t="shared" si="87"/>
        <v>2.6533769046368283</v>
      </c>
      <c r="AT52" s="157">
        <f t="shared" si="88"/>
        <v>2.647838667682183</v>
      </c>
      <c r="AU52" s="157">
        <f t="shared" si="89"/>
        <v>2.631341738074287</v>
      </c>
      <c r="AV52" s="157">
        <f t="shared" si="90"/>
        <v>2.536018842558001</v>
      </c>
      <c r="AW52" s="157">
        <f t="shared" si="91"/>
        <v>2.4832292547690611</v>
      </c>
      <c r="AX52" s="157">
        <f t="shared" si="92"/>
        <v>2.5417049850064632</v>
      </c>
      <c r="AY52" s="157">
        <f t="shared" si="93"/>
        <v>2.7055411202134874</v>
      </c>
      <c r="AZ52" s="157">
        <f t="shared" si="94"/>
        <v>2.9706571579345149</v>
      </c>
      <c r="BA52" s="157">
        <f t="shared" si="95"/>
        <v>2.83372453732248</v>
      </c>
      <c r="BB52" s="157">
        <f t="shared" si="96"/>
        <v>2.7475571891892447</v>
      </c>
      <c r="BC52" s="52">
        <f t="shared" si="97"/>
        <v>-3.0407806756916726E-2</v>
      </c>
      <c r="BF52" s="105"/>
    </row>
    <row r="53" spans="1:58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149915.40000000011</v>
      </c>
      <c r="P53" s="202">
        <v>147087.34000000023</v>
      </c>
      <c r="Q53" s="202">
        <v>145608.72999999975</v>
      </c>
      <c r="R53" s="52">
        <f t="shared" si="98"/>
        <v>-1.0052598680487922E-2</v>
      </c>
      <c r="T53" s="109" t="s">
        <v>75</v>
      </c>
      <c r="U53" s="117">
        <v>16992.152000000002</v>
      </c>
      <c r="V53" s="154">
        <v>19273.382000000009</v>
      </c>
      <c r="W53" s="154">
        <v>22749.488000000016</v>
      </c>
      <c r="X53" s="154">
        <v>20836.083999999995</v>
      </c>
      <c r="Y53" s="154">
        <v>21337.534000000003</v>
      </c>
      <c r="Z53" s="154">
        <v>27425.90399999998</v>
      </c>
      <c r="AA53" s="154">
        <v>21464.642000000003</v>
      </c>
      <c r="AB53" s="154">
        <v>29322.409999999974</v>
      </c>
      <c r="AC53" s="154">
        <v>27877.649000000001</v>
      </c>
      <c r="AD53" s="154">
        <v>26138.823000000029</v>
      </c>
      <c r="AE53" s="154">
        <v>35987.321000000011</v>
      </c>
      <c r="AF53" s="154">
        <v>45543.809999999983</v>
      </c>
      <c r="AG53" s="154">
        <v>41236.967000000041</v>
      </c>
      <c r="AH53" s="154">
        <v>43705.949999999953</v>
      </c>
      <c r="AI53" s="154">
        <v>44325.040000000037</v>
      </c>
      <c r="AJ53" s="119">
        <v>39751.333999999988</v>
      </c>
      <c r="AK53" s="52">
        <f t="shared" ref="AK53:AK67" si="99">IF(AJ53="","",(AJ53-AI53)/AI53)</f>
        <v>-0.10318560344220885</v>
      </c>
      <c r="AM53" s="198">
        <f t="shared" si="81"/>
        <v>2.0077226683000542</v>
      </c>
      <c r="AN53" s="157">
        <f t="shared" si="82"/>
        <v>1.8315235126543004</v>
      </c>
      <c r="AO53" s="157">
        <f t="shared" si="83"/>
        <v>1.8119557041330736</v>
      </c>
      <c r="AP53" s="157">
        <f t="shared" si="84"/>
        <v>2.0167206334389824</v>
      </c>
      <c r="AQ53" s="157">
        <f t="shared" si="85"/>
        <v>1.9826132412987234</v>
      </c>
      <c r="AR53" s="157">
        <f t="shared" si="86"/>
        <v>2.113228319300315</v>
      </c>
      <c r="AS53" s="157">
        <f t="shared" si="87"/>
        <v>2.602660007755369</v>
      </c>
      <c r="AT53" s="157">
        <f t="shared" si="88"/>
        <v>2.6739934021991134</v>
      </c>
      <c r="AU53" s="157">
        <f t="shared" si="89"/>
        <v>2.617554001228326</v>
      </c>
      <c r="AV53" s="157">
        <f t="shared" si="90"/>
        <v>2.609925131515602</v>
      </c>
      <c r="AW53" s="157">
        <f t="shared" si="91"/>
        <v>2.6161012043466729</v>
      </c>
      <c r="AX53" s="157">
        <f t="shared" si="92"/>
        <v>2.8377757985763976</v>
      </c>
      <c r="AY53" s="157">
        <f t="shared" si="93"/>
        <v>2.8495931602522742</v>
      </c>
      <c r="AZ53" s="157">
        <f t="shared" si="94"/>
        <v>2.915374271088889</v>
      </c>
      <c r="BA53" s="157">
        <f t="shared" si="95"/>
        <v>3.0135183626272637</v>
      </c>
      <c r="BB53" s="157">
        <f t="shared" si="96"/>
        <v>2.7300103503409483</v>
      </c>
      <c r="BC53" s="52">
        <f t="shared" si="97"/>
        <v>-9.4078740585189516E-2</v>
      </c>
      <c r="BF53" s="105"/>
    </row>
    <row r="54" spans="1:58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125652.07000000005</v>
      </c>
      <c r="P54" s="202">
        <v>174114.08</v>
      </c>
      <c r="Q54" s="202">
        <v>137917.76999999993</v>
      </c>
      <c r="R54" s="52">
        <f t="shared" si="98"/>
        <v>-0.20788847174220521</v>
      </c>
      <c r="T54" s="109" t="s">
        <v>76</v>
      </c>
      <c r="U54" s="117">
        <v>16453.240000000009</v>
      </c>
      <c r="V54" s="154">
        <v>17348.706999999995</v>
      </c>
      <c r="W54" s="154">
        <v>21481.076000000001</v>
      </c>
      <c r="X54" s="154">
        <v>23047.187999999995</v>
      </c>
      <c r="Y54" s="154">
        <v>22346.683000000005</v>
      </c>
      <c r="Z54" s="154">
        <v>26898.605999999982</v>
      </c>
      <c r="AA54" s="154">
        <v>21576.277000000009</v>
      </c>
      <c r="AB54" s="154">
        <v>21389.478000000017</v>
      </c>
      <c r="AC54" s="154">
        <v>27604.588</v>
      </c>
      <c r="AD54" s="154">
        <v>27317.737999999994</v>
      </c>
      <c r="AE54" s="154">
        <v>32348.051999999996</v>
      </c>
      <c r="AF54" s="154">
        <v>41453.064999999973</v>
      </c>
      <c r="AG54" s="154">
        <v>37368.31299999998</v>
      </c>
      <c r="AH54" s="154">
        <v>37613.93</v>
      </c>
      <c r="AI54" s="154">
        <v>50417.648999999969</v>
      </c>
      <c r="AJ54" s="119">
        <v>41399.428</v>
      </c>
      <c r="AK54" s="52">
        <f t="shared" si="99"/>
        <v>-0.17887031979614865</v>
      </c>
      <c r="AM54" s="198">
        <f t="shared" si="81"/>
        <v>1.9069227134443323</v>
      </c>
      <c r="AN54" s="157">
        <f t="shared" si="82"/>
        <v>1.915464103514757</v>
      </c>
      <c r="AO54" s="157">
        <f t="shared" si="83"/>
        <v>1.8761332001822941</v>
      </c>
      <c r="AP54" s="157">
        <f t="shared" si="84"/>
        <v>1.8126793237794652</v>
      </c>
      <c r="AQ54" s="157">
        <f t="shared" si="85"/>
        <v>2.2034024597762674</v>
      </c>
      <c r="AR54" s="157">
        <f t="shared" si="86"/>
        <v>1.9447659298682476</v>
      </c>
      <c r="AS54" s="157">
        <f t="shared" si="87"/>
        <v>2.43607496637682</v>
      </c>
      <c r="AT54" s="157">
        <f t="shared" si="88"/>
        <v>2.3737374992869791</v>
      </c>
      <c r="AU54" s="157">
        <f t="shared" si="89"/>
        <v>2.3781815706915439</v>
      </c>
      <c r="AV54" s="157">
        <f t="shared" si="90"/>
        <v>2.4789600355286541</v>
      </c>
      <c r="AW54" s="157">
        <f t="shared" si="91"/>
        <v>2.7486232264577093</v>
      </c>
      <c r="AX54" s="157">
        <f t="shared" si="92"/>
        <v>2.7144993314116017</v>
      </c>
      <c r="AY54" s="157">
        <f t="shared" si="93"/>
        <v>2.8724249818937571</v>
      </c>
      <c r="AZ54" s="157">
        <f t="shared" si="94"/>
        <v>2.9934986347618455</v>
      </c>
      <c r="BA54" s="157">
        <f t="shared" si="95"/>
        <v>2.8956675416485544</v>
      </c>
      <c r="BB54" s="157">
        <f t="shared" si="96"/>
        <v>3.0017472005239076</v>
      </c>
      <c r="BC54" s="52">
        <f t="shared" si="97"/>
        <v>3.6633922005756291E-2</v>
      </c>
      <c r="BF54" s="105"/>
    </row>
    <row r="55" spans="1:58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152996.03000000003</v>
      </c>
      <c r="P55" s="202">
        <v>153585.93000000002</v>
      </c>
      <c r="Q55" s="202">
        <v>170690.36999999982</v>
      </c>
      <c r="R55" s="52">
        <f t="shared" si="98"/>
        <v>0.11136723266252187</v>
      </c>
      <c r="T55" s="109" t="s">
        <v>77</v>
      </c>
      <c r="U55" s="117">
        <v>18200.404999999999</v>
      </c>
      <c r="V55" s="154">
        <v>20446.271000000008</v>
      </c>
      <c r="W55" s="154">
        <v>22726.202999999998</v>
      </c>
      <c r="X55" s="154">
        <v>24859.089999999986</v>
      </c>
      <c r="Y55" s="154">
        <v>23995.31</v>
      </c>
      <c r="Z55" s="154">
        <v>23727.782000000003</v>
      </c>
      <c r="AA55" s="154">
        <v>22966.652000000002</v>
      </c>
      <c r="AB55" s="154">
        <v>30743.068000000036</v>
      </c>
      <c r="AC55" s="154">
        <v>29718.337</v>
      </c>
      <c r="AD55" s="154">
        <v>31960.788000000026</v>
      </c>
      <c r="AE55" s="154">
        <v>29316.248000000011</v>
      </c>
      <c r="AF55" s="154">
        <v>42035.093000000081</v>
      </c>
      <c r="AG55" s="154">
        <v>42292.586000000018</v>
      </c>
      <c r="AH55" s="154">
        <v>46244.032999999938</v>
      </c>
      <c r="AI55" s="154">
        <v>44658.516000000069</v>
      </c>
      <c r="AJ55" s="119">
        <v>45529.037999999971</v>
      </c>
      <c r="AK55" s="52">
        <f t="shared" si="99"/>
        <v>1.9492855517185149E-2</v>
      </c>
      <c r="AM55" s="198">
        <f t="shared" si="81"/>
        <v>1.7520340711061637</v>
      </c>
      <c r="AN55" s="157">
        <f t="shared" si="82"/>
        <v>1.7517428736684229</v>
      </c>
      <c r="AO55" s="157">
        <f t="shared" si="83"/>
        <v>1.726322321385233</v>
      </c>
      <c r="AP55" s="157">
        <f t="shared" si="84"/>
        <v>2.0015272066699175</v>
      </c>
      <c r="AQ55" s="157">
        <f t="shared" si="85"/>
        <v>2.0864842867894087</v>
      </c>
      <c r="AR55" s="157">
        <f t="shared" si="86"/>
        <v>2.3291488172697856</v>
      </c>
      <c r="AS55" s="157">
        <f t="shared" si="87"/>
        <v>2.331685483786639</v>
      </c>
      <c r="AT55" s="157">
        <f t="shared" si="88"/>
        <v>2.4456093561553693</v>
      </c>
      <c r="AU55" s="157">
        <f t="shared" si="89"/>
        <v>2.5166896261109475</v>
      </c>
      <c r="AV55" s="157">
        <f t="shared" si="90"/>
        <v>2.3149959655163963</v>
      </c>
      <c r="AW55" s="157">
        <f t="shared" si="91"/>
        <v>2.5229270215366979</v>
      </c>
      <c r="AX55" s="157">
        <f t="shared" si="92"/>
        <v>2.6525523763560646</v>
      </c>
      <c r="AY55" s="157">
        <f t="shared" si="93"/>
        <v>2.8703441202536228</v>
      </c>
      <c r="AZ55" s="157">
        <f t="shared" si="94"/>
        <v>3.0225642456212709</v>
      </c>
      <c r="BA55" s="157">
        <f t="shared" si="95"/>
        <v>2.9077218206120876</v>
      </c>
      <c r="BB55" s="157">
        <f t="shared" si="96"/>
        <v>2.6673466112938899</v>
      </c>
      <c r="BC55" s="52">
        <f t="shared" si="97"/>
        <v>-8.2667883706838807E-2</v>
      </c>
      <c r="BF55" s="105"/>
    </row>
    <row r="56" spans="1:58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180205.36000000007</v>
      </c>
      <c r="P56" s="202">
        <v>140466.85000000006</v>
      </c>
      <c r="Q56" s="202">
        <v>149593.47000000006</v>
      </c>
      <c r="R56" s="52">
        <f t="shared" si="98"/>
        <v>6.4973479507798401E-2</v>
      </c>
      <c r="T56" s="109" t="s">
        <v>78</v>
      </c>
      <c r="U56" s="117">
        <v>17415.862000000005</v>
      </c>
      <c r="V56" s="154">
        <v>20004.232999999982</v>
      </c>
      <c r="W56" s="154">
        <v>23077.424999999992</v>
      </c>
      <c r="X56" s="154">
        <v>20396.612000000005</v>
      </c>
      <c r="Y56" s="154">
        <v>22655.134000000016</v>
      </c>
      <c r="Z56" s="154">
        <v>25022.574999999983</v>
      </c>
      <c r="AA56" s="154">
        <v>20750.199000000015</v>
      </c>
      <c r="AB56" s="154">
        <v>28108.851999999995</v>
      </c>
      <c r="AC56" s="154">
        <v>27267.624</v>
      </c>
      <c r="AD56" s="154">
        <v>25611.110000000004</v>
      </c>
      <c r="AE56" s="154">
        <v>32107.317999999985</v>
      </c>
      <c r="AF56" s="154">
        <v>37813.970000000023</v>
      </c>
      <c r="AG56" s="154">
        <v>38238.688000000016</v>
      </c>
      <c r="AH56" s="154">
        <v>52513.994000000006</v>
      </c>
      <c r="AI56" s="154">
        <v>40010.997000000061</v>
      </c>
      <c r="AJ56" s="119">
        <v>42767.276999999965</v>
      </c>
      <c r="AK56" s="52">
        <f t="shared" si="99"/>
        <v>6.888806094984086E-2</v>
      </c>
      <c r="AM56" s="198">
        <f t="shared" si="81"/>
        <v>2.1642824699311363</v>
      </c>
      <c r="AN56" s="157">
        <f t="shared" si="82"/>
        <v>1.6258312843389231</v>
      </c>
      <c r="AO56" s="157">
        <f t="shared" si="83"/>
        <v>1.8444156881700937</v>
      </c>
      <c r="AP56" s="157">
        <f t="shared" si="84"/>
        <v>2.2679253964330508</v>
      </c>
      <c r="AQ56" s="157">
        <f t="shared" si="85"/>
        <v>1.9775145141985686</v>
      </c>
      <c r="AR56" s="157">
        <f t="shared" si="86"/>
        <v>2.2301042720461464</v>
      </c>
      <c r="AS56" s="157">
        <f t="shared" si="87"/>
        <v>2.4649217088977964</v>
      </c>
      <c r="AT56" s="157">
        <f t="shared" si="88"/>
        <v>2.2994092133916011</v>
      </c>
      <c r="AU56" s="157">
        <f t="shared" si="89"/>
        <v>2.5374049995421668</v>
      </c>
      <c r="AV56" s="157">
        <f t="shared" si="90"/>
        <v>2.5635245583717103</v>
      </c>
      <c r="AW56" s="157">
        <f t="shared" si="91"/>
        <v>2.3079094660369694</v>
      </c>
      <c r="AX56" s="157">
        <f t="shared" si="92"/>
        <v>2.6287498593130412</v>
      </c>
      <c r="AY56" s="157">
        <f t="shared" si="93"/>
        <v>2.8590970820133683</v>
      </c>
      <c r="AZ56" s="157">
        <f t="shared" si="94"/>
        <v>2.9141194246386446</v>
      </c>
      <c r="BA56" s="157">
        <f t="shared" si="95"/>
        <v>2.848429860853293</v>
      </c>
      <c r="BB56" s="157"/>
      <c r="BC56" s="52" t="str">
        <f t="shared" si="97"/>
        <v/>
      </c>
      <c r="BF56" s="105"/>
    </row>
    <row r="57" spans="1:58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174761.32000000004</v>
      </c>
      <c r="P57" s="202">
        <v>202498.54000000012</v>
      </c>
      <c r="Q57" s="202">
        <v>215607.64999999979</v>
      </c>
      <c r="R57" s="52">
        <f t="shared" si="98"/>
        <v>6.4736812423436027E-2</v>
      </c>
      <c r="T57" s="109" t="s">
        <v>79</v>
      </c>
      <c r="U57" s="117">
        <v>21585.097000000031</v>
      </c>
      <c r="V57" s="154">
        <v>27388.943999999978</v>
      </c>
      <c r="W57" s="154">
        <v>30041.980000000014</v>
      </c>
      <c r="X57" s="154">
        <v>31158.237999999987</v>
      </c>
      <c r="Y57" s="154">
        <v>32854.051000000014</v>
      </c>
      <c r="Z57" s="154">
        <v>32382.404999999973</v>
      </c>
      <c r="AA57" s="154">
        <v>26168.737000000016</v>
      </c>
      <c r="AB57" s="154">
        <v>29583.368000000006</v>
      </c>
      <c r="AC57" s="154">
        <v>33476.61</v>
      </c>
      <c r="AD57" s="154">
        <v>36683.536999999989</v>
      </c>
      <c r="AE57" s="154">
        <v>47305.887999999992</v>
      </c>
      <c r="AF57" s="154">
        <v>47700.946000000025</v>
      </c>
      <c r="AG57" s="154">
        <v>48307.429000000018</v>
      </c>
      <c r="AH57" s="154">
        <v>53523.881999999991</v>
      </c>
      <c r="AI57" s="154">
        <v>57172.883000000023</v>
      </c>
      <c r="AJ57" s="119">
        <v>56994.831999999929</v>
      </c>
      <c r="AK57" s="52">
        <f t="shared" si="99"/>
        <v>-3.1142561063449256E-3</v>
      </c>
      <c r="AM57" s="198">
        <f t="shared" si="81"/>
        <v>1.78028436914874</v>
      </c>
      <c r="AN57" s="157">
        <f t="shared" si="82"/>
        <v>1.8490670998920886</v>
      </c>
      <c r="AO57" s="157">
        <f t="shared" si="83"/>
        <v>2.0713675613226452</v>
      </c>
      <c r="AP57" s="157">
        <f t="shared" si="84"/>
        <v>2.6398668876056313</v>
      </c>
      <c r="AQ57" s="157">
        <f t="shared" si="85"/>
        <v>2.1564433770399614</v>
      </c>
      <c r="AR57" s="157">
        <f t="shared" si="86"/>
        <v>2.2613040218962874</v>
      </c>
      <c r="AS57" s="157">
        <f t="shared" si="87"/>
        <v>2.3003462816760107</v>
      </c>
      <c r="AT57" s="157">
        <f t="shared" si="88"/>
        <v>2.695125703096739</v>
      </c>
      <c r="AU57" s="157">
        <f t="shared" si="89"/>
        <v>2.7967861439132284</v>
      </c>
      <c r="AV57" s="157">
        <f t="shared" si="90"/>
        <v>2.7346902490333531</v>
      </c>
      <c r="AW57" s="157">
        <f t="shared" si="91"/>
        <v>2.5669833050728972</v>
      </c>
      <c r="AX57" s="157">
        <f t="shared" si="92"/>
        <v>2.8743178526367079</v>
      </c>
      <c r="AY57" s="157">
        <f t="shared" si="93"/>
        <v>2.9092003555062247</v>
      </c>
      <c r="AZ57" s="157">
        <f t="shared" si="94"/>
        <v>3.0626846947596857</v>
      </c>
      <c r="BA57" s="157">
        <f t="shared" si="95"/>
        <v>2.8233726030814834</v>
      </c>
      <c r="BB57" s="157"/>
      <c r="BC57" s="52" t="str">
        <f t="shared" si="97"/>
        <v/>
      </c>
      <c r="BF57" s="105"/>
    </row>
    <row r="58" spans="1:58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163701.74</v>
      </c>
      <c r="P58" s="202">
        <v>159516.40999999989</v>
      </c>
      <c r="Q58" s="202"/>
      <c r="R58" s="52" t="str">
        <f t="shared" si="98"/>
        <v/>
      </c>
      <c r="T58" s="109" t="s">
        <v>80</v>
      </c>
      <c r="U58" s="117">
        <v>17333.093000000012</v>
      </c>
      <c r="V58" s="154">
        <v>19429.269</v>
      </c>
      <c r="W58" s="154">
        <v>22173.393</v>
      </c>
      <c r="X58" s="154">
        <v>23485.576000000015</v>
      </c>
      <c r="Y58" s="154">
        <v>20594.052000000025</v>
      </c>
      <c r="Z58" s="154">
        <v>21320.543000000012</v>
      </c>
      <c r="AA58" s="154">
        <v>22518.471000000009</v>
      </c>
      <c r="AB58" s="154">
        <v>23832.374000000018</v>
      </c>
      <c r="AC58" s="154">
        <v>25445.677</v>
      </c>
      <c r="AD58" s="154">
        <v>24566.240999999998</v>
      </c>
      <c r="AE58" s="154">
        <v>31984.679000000015</v>
      </c>
      <c r="AF58" s="154">
        <v>35298.485999999997</v>
      </c>
      <c r="AG58" s="154">
        <v>41256.031000000025</v>
      </c>
      <c r="AH58" s="154">
        <v>40524.563000000024</v>
      </c>
      <c r="AI58" s="154">
        <v>43593.326999999947</v>
      </c>
      <c r="AJ58" s="119"/>
      <c r="AK58" s="52" t="str">
        <f t="shared" si="99"/>
        <v/>
      </c>
      <c r="AM58" s="198">
        <f t="shared" si="81"/>
        <v>1.6675286305808483</v>
      </c>
      <c r="AN58" s="157">
        <f t="shared" si="82"/>
        <v>1.5335201199016324</v>
      </c>
      <c r="AO58" s="157">
        <f t="shared" si="83"/>
        <v>1.7218122402971472</v>
      </c>
      <c r="AP58" s="157">
        <f t="shared" si="84"/>
        <v>2.1904030522566904</v>
      </c>
      <c r="AQ58" s="157">
        <f t="shared" si="85"/>
        <v>2.2098559498187784</v>
      </c>
      <c r="AR58" s="157">
        <f t="shared" si="86"/>
        <v>1.9543144793232015</v>
      </c>
      <c r="AS58" s="157">
        <f t="shared" si="87"/>
        <v>2.3412179443459293</v>
      </c>
      <c r="AT58" s="157">
        <f t="shared" si="88"/>
        <v>2.250318511572504</v>
      </c>
      <c r="AU58" s="157">
        <f t="shared" si="89"/>
        <v>2.5225098647387783</v>
      </c>
      <c r="AV58" s="157">
        <f t="shared" si="90"/>
        <v>2.5830822495328061</v>
      </c>
      <c r="AW58" s="157">
        <f t="shared" si="91"/>
        <v>2.554902722610267</v>
      </c>
      <c r="AX58" s="157">
        <f t="shared" si="92"/>
        <v>2.4572668535012139</v>
      </c>
      <c r="AY58" s="157">
        <f t="shared" si="93"/>
        <v>2.8936638936443257</v>
      </c>
      <c r="AZ58" s="157">
        <f t="shared" si="94"/>
        <v>2.4755120501468113</v>
      </c>
      <c r="BA58" s="157">
        <f t="shared" si="95"/>
        <v>2.7328427840120009</v>
      </c>
      <c r="BB58" s="157"/>
      <c r="BC58" s="52" t="str">
        <f t="shared" si="97"/>
        <v/>
      </c>
      <c r="BF58" s="105"/>
    </row>
    <row r="59" spans="1:58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150651.25000000012</v>
      </c>
      <c r="P59" s="202">
        <v>145643.49999999985</v>
      </c>
      <c r="Q59" s="202"/>
      <c r="R59" s="52" t="str">
        <f t="shared" si="98"/>
        <v/>
      </c>
      <c r="T59" s="109" t="s">
        <v>81</v>
      </c>
      <c r="U59" s="117">
        <v>27788.44999999999</v>
      </c>
      <c r="V59" s="154">
        <v>28869.683000000026</v>
      </c>
      <c r="W59" s="154">
        <v>26669.555999999982</v>
      </c>
      <c r="X59" s="154">
        <v>36191.052999999971</v>
      </c>
      <c r="Y59" s="154">
        <v>36827.313000000016</v>
      </c>
      <c r="Z59" s="154">
        <v>34137.561000000023</v>
      </c>
      <c r="AA59" s="154">
        <v>30078.559999999987</v>
      </c>
      <c r="AB59" s="154">
        <v>32961.33</v>
      </c>
      <c r="AC59" s="154">
        <v>30391.468000000001</v>
      </c>
      <c r="AD59" s="154">
        <v>34622.571999999993</v>
      </c>
      <c r="AE59" s="154">
        <v>49065.408999999992</v>
      </c>
      <c r="AF59" s="154">
        <v>50534.001999999964</v>
      </c>
      <c r="AG59" s="154">
        <v>54674.304000000055</v>
      </c>
      <c r="AH59" s="154">
        <v>44696.855999999992</v>
      </c>
      <c r="AI59" s="154">
        <v>45783.413999999982</v>
      </c>
      <c r="AJ59" s="119"/>
      <c r="AK59" s="52" t="str">
        <f t="shared" si="99"/>
        <v/>
      </c>
      <c r="AM59" s="198">
        <f t="shared" si="81"/>
        <v>2.0176378539558204</v>
      </c>
      <c r="AN59" s="157">
        <f t="shared" si="82"/>
        <v>2.1322284964573752</v>
      </c>
      <c r="AO59" s="157">
        <f t="shared" si="83"/>
        <v>2.0698124355501131</v>
      </c>
      <c r="AP59" s="157">
        <f t="shared" si="84"/>
        <v>2.4195441735474672</v>
      </c>
      <c r="AQ59" s="157">
        <f t="shared" si="85"/>
        <v>2.2147954439362096</v>
      </c>
      <c r="AR59" s="157">
        <f t="shared" si="86"/>
        <v>2.4385642559372496</v>
      </c>
      <c r="AS59" s="157">
        <f t="shared" si="87"/>
        <v>2.6162790798815738</v>
      </c>
      <c r="AT59" s="157">
        <f t="shared" si="88"/>
        <v>2.741714467283753</v>
      </c>
      <c r="AU59" s="157">
        <f t="shared" si="89"/>
        <v>2.9662199105238427</v>
      </c>
      <c r="AV59" s="157">
        <f t="shared" si="90"/>
        <v>2.6555324622013563</v>
      </c>
      <c r="AW59" s="157">
        <f t="shared" si="91"/>
        <v>2.786435485029668</v>
      </c>
      <c r="AX59" s="157">
        <f t="shared" si="92"/>
        <v>3.3033356079417873</v>
      </c>
      <c r="AY59" s="157">
        <f t="shared" si="93"/>
        <v>2.9680519543547716</v>
      </c>
      <c r="AZ59" s="157">
        <f t="shared" si="94"/>
        <v>2.9669090697886649</v>
      </c>
      <c r="BA59" s="157">
        <f t="shared" si="95"/>
        <v>3.1435260756573435</v>
      </c>
      <c r="BB59" s="157"/>
      <c r="BC59" s="52" t="str">
        <f t="shared" si="97"/>
        <v/>
      </c>
      <c r="BF59" s="105"/>
    </row>
    <row r="60" spans="1:58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155563.17000000001</v>
      </c>
      <c r="P60" s="202">
        <v>201987.18000000005</v>
      </c>
      <c r="Q60" s="202"/>
      <c r="R60" s="52" t="str">
        <f t="shared" si="98"/>
        <v/>
      </c>
      <c r="T60" s="109" t="s">
        <v>82</v>
      </c>
      <c r="U60" s="117">
        <v>22777.257000000005</v>
      </c>
      <c r="V60" s="154">
        <v>31524.350999999995</v>
      </c>
      <c r="W60" s="154">
        <v>36803.372000000003</v>
      </c>
      <c r="X60" s="154">
        <v>39015.558000000005</v>
      </c>
      <c r="Y60" s="154">
        <v>41900.000000000029</v>
      </c>
      <c r="Z60" s="154">
        <v>32669.316000000006</v>
      </c>
      <c r="AA60" s="154">
        <v>30619.310999999994</v>
      </c>
      <c r="AB60" s="154">
        <v>36041.668000000012</v>
      </c>
      <c r="AC60" s="154">
        <v>37442.144</v>
      </c>
      <c r="AD60" s="154">
        <v>42329.99000000002</v>
      </c>
      <c r="AE60" s="154">
        <v>56468.258000000016</v>
      </c>
      <c r="AF60" s="154">
        <v>50409.224999999999</v>
      </c>
      <c r="AG60" s="154">
        <v>53916.488000000005</v>
      </c>
      <c r="AH60" s="154">
        <v>47790.303999999967</v>
      </c>
      <c r="AI60" s="154">
        <v>64666.687999999958</v>
      </c>
      <c r="AJ60" s="119"/>
      <c r="AK60" s="52" t="str">
        <f t="shared" si="99"/>
        <v/>
      </c>
      <c r="AM60" s="198">
        <f t="shared" si="81"/>
        <v>2.3647140718469641</v>
      </c>
      <c r="AN60" s="157">
        <f t="shared" si="82"/>
        <v>2.2614935016861302</v>
      </c>
      <c r="AO60" s="157">
        <f t="shared" si="83"/>
        <v>2.5580688905462297</v>
      </c>
      <c r="AP60" s="157">
        <f t="shared" si="84"/>
        <v>2.3603331049966276</v>
      </c>
      <c r="AQ60" s="157">
        <f t="shared" si="85"/>
        <v>2.5709811698639262</v>
      </c>
      <c r="AR60" s="157">
        <f t="shared" si="86"/>
        <v>2.426905203187177</v>
      </c>
      <c r="AS60" s="157">
        <f t="shared" si="87"/>
        <v>2.7569178405590455</v>
      </c>
      <c r="AT60" s="157">
        <f t="shared" si="88"/>
        <v>2.568696662723287</v>
      </c>
      <c r="AU60" s="157">
        <f t="shared" si="89"/>
        <v>2.9967018158701015</v>
      </c>
      <c r="AV60" s="157">
        <f t="shared" si="90"/>
        <v>2.6446157846551293</v>
      </c>
      <c r="AW60" s="157">
        <f t="shared" si="91"/>
        <v>2.8633281235413843</v>
      </c>
      <c r="AX60" s="157">
        <f t="shared" si="92"/>
        <v>3.0177047586960484</v>
      </c>
      <c r="AY60" s="157">
        <f t="shared" si="93"/>
        <v>3.1907721970477527</v>
      </c>
      <c r="AZ60" s="157">
        <f t="shared" si="94"/>
        <v>3.0720834500865446</v>
      </c>
      <c r="BA60" s="157">
        <f t="shared" si="95"/>
        <v>3.2015243739726422</v>
      </c>
      <c r="BB60" s="157"/>
      <c r="BC60" s="52" t="str">
        <f t="shared" si="97"/>
        <v/>
      </c>
      <c r="BF60" s="105"/>
    </row>
    <row r="61" spans="1:58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150243.57999999981</v>
      </c>
      <c r="P61" s="202">
        <v>172490.83000000034</v>
      </c>
      <c r="Q61" s="202"/>
      <c r="R61" s="52" t="str">
        <f t="shared" si="98"/>
        <v/>
      </c>
      <c r="T61" s="109" t="s">
        <v>83</v>
      </c>
      <c r="U61" s="117">
        <v>25464.052000000007</v>
      </c>
      <c r="V61" s="154">
        <v>29523.48000000001</v>
      </c>
      <c r="W61" s="154">
        <v>31498.723000000002</v>
      </c>
      <c r="X61" s="154">
        <v>30997.326000000052</v>
      </c>
      <c r="Y61" s="154">
        <v>32940.034999999967</v>
      </c>
      <c r="Z61" s="154">
        <v>29831.125000000007</v>
      </c>
      <c r="AA61" s="154">
        <v>34519.751000000018</v>
      </c>
      <c r="AB61" s="154">
        <v>30903.571</v>
      </c>
      <c r="AC61" s="154">
        <v>32156.462</v>
      </c>
      <c r="AD61" s="154">
        <v>33336.43499999999</v>
      </c>
      <c r="AE61" s="154">
        <v>49473.65399999998</v>
      </c>
      <c r="AF61" s="154">
        <v>50897.267000000043</v>
      </c>
      <c r="AG61" s="154">
        <v>57319.255000000048</v>
      </c>
      <c r="AH61" s="154">
        <v>45087.425000000017</v>
      </c>
      <c r="AI61" s="154">
        <v>51767.552000000003</v>
      </c>
      <c r="AJ61" s="119"/>
      <c r="AK61" s="52" t="str">
        <f t="shared" si="99"/>
        <v/>
      </c>
      <c r="AM61" s="198">
        <f t="shared" ref="AM61:AN67" si="100">(U61/B61)*10</f>
        <v>1.9784200067392308</v>
      </c>
      <c r="AN61" s="157">
        <f t="shared" si="100"/>
        <v>1.9672226836151285</v>
      </c>
      <c r="AO61" s="157">
        <f t="shared" ref="AO61:AZ63" si="101">IF(W61="","",(W61/D61)*10)</f>
        <v>2.1967931517532344</v>
      </c>
      <c r="AP61" s="157">
        <f t="shared" si="101"/>
        <v>2.3729260081576027</v>
      </c>
      <c r="AQ61" s="157">
        <f t="shared" si="101"/>
        <v>2.4758168420606395</v>
      </c>
      <c r="AR61" s="157">
        <f t="shared" si="101"/>
        <v>2.4958910965727048</v>
      </c>
      <c r="AS61" s="157">
        <f t="shared" si="101"/>
        <v>2.8239750172941114</v>
      </c>
      <c r="AT61" s="157">
        <f t="shared" si="101"/>
        <v>2.95999563618712</v>
      </c>
      <c r="AU61" s="157">
        <f t="shared" si="101"/>
        <v>2.8613877922934243</v>
      </c>
      <c r="AV61" s="157">
        <f t="shared" si="101"/>
        <v>2.7146381384743794</v>
      </c>
      <c r="AW61" s="157">
        <f t="shared" si="101"/>
        <v>2.7936391721613445</v>
      </c>
      <c r="AX61" s="157">
        <f t="shared" si="101"/>
        <v>3.094595117974555</v>
      </c>
      <c r="AY61" s="157">
        <f t="shared" si="101"/>
        <v>2.9794973919702468</v>
      </c>
      <c r="AZ61" s="157">
        <f t="shared" si="101"/>
        <v>3.0009551822447307</v>
      </c>
      <c r="BA61" s="157">
        <f t="shared" ref="BA61:BA63" si="102">IF(AI61="","",(AI61/P61)*10)</f>
        <v>3.0011770480784343</v>
      </c>
      <c r="BB61" s="157" t="str">
        <f t="shared" ref="BB61:BB63" si="103">IF(AJ61="","",(AJ61/Q61)*10)</f>
        <v/>
      </c>
      <c r="BC61" s="52" t="str">
        <f t="shared" si="97"/>
        <v/>
      </c>
      <c r="BF61" s="105"/>
    </row>
    <row r="62" spans="1:58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110623.55000000009</v>
      </c>
      <c r="P62" s="203">
        <v>117416.39999999989</v>
      </c>
      <c r="Q62" s="203"/>
      <c r="R62" s="52" t="str">
        <f t="shared" si="98"/>
        <v/>
      </c>
      <c r="T62" s="110" t="s">
        <v>84</v>
      </c>
      <c r="U62" s="196">
        <v>15596.707000000013</v>
      </c>
      <c r="V62" s="155">
        <v>18332.828999999987</v>
      </c>
      <c r="W62" s="155">
        <v>21648.361999999994</v>
      </c>
      <c r="X62" s="155">
        <v>20693.550999999999</v>
      </c>
      <c r="Y62" s="155">
        <v>23770.443999999989</v>
      </c>
      <c r="Z62" s="155">
        <v>22065.902999999984</v>
      </c>
      <c r="AA62" s="155">
        <v>24906.423000000003</v>
      </c>
      <c r="AB62" s="155">
        <v>28016.947000000004</v>
      </c>
      <c r="AC62" s="155">
        <v>26292.933000000001</v>
      </c>
      <c r="AD62" s="155">
        <v>27722.498999999978</v>
      </c>
      <c r="AE62" s="155">
        <v>34797.590000000011</v>
      </c>
      <c r="AF62" s="155">
        <v>34642.825000000055</v>
      </c>
      <c r="AG62" s="155">
        <v>33056.706999999988</v>
      </c>
      <c r="AH62" s="155">
        <v>35940.125999999989</v>
      </c>
      <c r="AI62" s="155">
        <v>37743.594000000026</v>
      </c>
      <c r="AJ62" s="123"/>
      <c r="AK62" s="52" t="str">
        <f t="shared" si="99"/>
        <v/>
      </c>
      <c r="AM62" s="198">
        <f t="shared" si="100"/>
        <v>2.0408556968710365</v>
      </c>
      <c r="AN62" s="157">
        <f t="shared" si="100"/>
        <v>1.8586959199657298</v>
      </c>
      <c r="AO62" s="157">
        <f t="shared" si="101"/>
        <v>2.3103681372605527</v>
      </c>
      <c r="AP62" s="157">
        <f t="shared" si="101"/>
        <v>2.494909882777443</v>
      </c>
      <c r="AQ62" s="157">
        <f t="shared" si="101"/>
        <v>2.357121537342076</v>
      </c>
      <c r="AR62" s="157">
        <f t="shared" si="101"/>
        <v>2.6659387435479127</v>
      </c>
      <c r="AS62" s="157">
        <f t="shared" si="101"/>
        <v>3.190162257970441</v>
      </c>
      <c r="AT62" s="157">
        <f t="shared" si="101"/>
        <v>3.0157583548138938</v>
      </c>
      <c r="AU62" s="157">
        <f t="shared" si="101"/>
        <v>3.3894753383554024</v>
      </c>
      <c r="AV62" s="157">
        <f t="shared" si="101"/>
        <v>3.080067195408315</v>
      </c>
      <c r="AW62" s="157">
        <f t="shared" si="101"/>
        <v>2.920769071613742</v>
      </c>
      <c r="AX62" s="157">
        <f t="shared" si="101"/>
        <v>2.7992960150697193</v>
      </c>
      <c r="AY62" s="157">
        <f t="shared" si="101"/>
        <v>3.0658930312246784</v>
      </c>
      <c r="AZ62" s="157">
        <f t="shared" si="101"/>
        <v>3.2488675331789625</v>
      </c>
      <c r="BA62" s="157">
        <f t="shared" si="102"/>
        <v>3.2145078540987511</v>
      </c>
      <c r="BB62" s="157" t="str">
        <f t="shared" si="103"/>
        <v/>
      </c>
      <c r="BC62" s="52" t="str">
        <f t="shared" si="97"/>
        <v/>
      </c>
      <c r="BF62" s="105"/>
    </row>
    <row r="63" spans="1:58" ht="20.100000000000001" customHeight="1" thickBot="1" x14ac:dyDescent="0.3">
      <c r="A63" s="35" t="str">
        <f>A19</f>
        <v>jan-jul</v>
      </c>
      <c r="B63" s="167">
        <f>SUM(B51:B57)</f>
        <v>626369.30000000016</v>
      </c>
      <c r="C63" s="168">
        <f t="shared" ref="C63:Q63" si="104">SUM(C51:C57)</f>
        <v>746578.01000000024</v>
      </c>
      <c r="D63" s="168">
        <f t="shared" si="104"/>
        <v>857420.18999999983</v>
      </c>
      <c r="E63" s="168">
        <f t="shared" si="104"/>
        <v>766896.0199999999</v>
      </c>
      <c r="F63" s="168">
        <f t="shared" si="104"/>
        <v>795341.97999999952</v>
      </c>
      <c r="G63" s="168">
        <f t="shared" si="104"/>
        <v>809677.72000000009</v>
      </c>
      <c r="H63" s="168">
        <f t="shared" si="104"/>
        <v>610195.43999999971</v>
      </c>
      <c r="I63" s="168">
        <f t="shared" si="104"/>
        <v>739194.55999999959</v>
      </c>
      <c r="J63" s="168">
        <f t="shared" si="104"/>
        <v>752233.94000000006</v>
      </c>
      <c r="K63" s="168">
        <f t="shared" si="104"/>
        <v>796886.93999999936</v>
      </c>
      <c r="L63" s="168">
        <f t="shared" si="104"/>
        <v>944916.31</v>
      </c>
      <c r="M63" s="168">
        <f t="shared" si="104"/>
        <v>1027398.3499999996</v>
      </c>
      <c r="N63" s="168">
        <f t="shared" si="104"/>
        <v>989007.25999999931</v>
      </c>
      <c r="O63" s="168">
        <f t="shared" si="104"/>
        <v>1046416.4700000002</v>
      </c>
      <c r="P63" s="168">
        <f t="shared" si="104"/>
        <v>1081818.7800000003</v>
      </c>
      <c r="Q63" s="169">
        <f t="shared" si="104"/>
        <v>1110907.5599999994</v>
      </c>
      <c r="R63" s="57">
        <f t="shared" si="98"/>
        <v>2.6888773367383295E-2</v>
      </c>
      <c r="T63" s="109"/>
      <c r="U63" s="167">
        <f>SUM(U51:U57)</f>
        <v>119263.99400000004</v>
      </c>
      <c r="V63" s="168">
        <f t="shared" ref="V63:AJ63" si="105">SUM(V51:V57)</f>
        <v>138251.07599999997</v>
      </c>
      <c r="W63" s="168">
        <f t="shared" si="105"/>
        <v>158648.33500000002</v>
      </c>
      <c r="X63" s="168">
        <f t="shared" si="105"/>
        <v>162812.44399999996</v>
      </c>
      <c r="Y63" s="168">
        <f t="shared" si="105"/>
        <v>163299.79000000004</v>
      </c>
      <c r="Z63" s="168">
        <f t="shared" si="105"/>
        <v>173622.06599999993</v>
      </c>
      <c r="AA63" s="168">
        <f t="shared" si="105"/>
        <v>150066.30800000005</v>
      </c>
      <c r="AB63" s="168">
        <f t="shared" si="105"/>
        <v>183920.65800000002</v>
      </c>
      <c r="AC63" s="168">
        <f t="shared" si="105"/>
        <v>194410.75800000003</v>
      </c>
      <c r="AD63" s="168">
        <f t="shared" si="105"/>
        <v>201894.64900000006</v>
      </c>
      <c r="AE63" s="168">
        <f t="shared" si="105"/>
        <v>240445.94400000002</v>
      </c>
      <c r="AF63" s="168">
        <f t="shared" si="105"/>
        <v>276009.45600000012</v>
      </c>
      <c r="AG63" s="168">
        <f t="shared" si="105"/>
        <v>280574.01300000009</v>
      </c>
      <c r="AH63" s="168">
        <f t="shared" si="105"/>
        <v>306181.37999999995</v>
      </c>
      <c r="AI63" s="168">
        <f t="shared" si="105"/>
        <v>314137.32700000016</v>
      </c>
      <c r="AJ63" s="169">
        <f t="shared" si="105"/>
        <v>306865.07099999982</v>
      </c>
      <c r="AK63" s="57">
        <f t="shared" si="99"/>
        <v>-2.3149926401456709E-2</v>
      </c>
      <c r="AM63" s="199">
        <f t="shared" si="100"/>
        <v>1.9040523537791523</v>
      </c>
      <c r="AN63" s="173">
        <f t="shared" si="100"/>
        <v>1.8517967867818652</v>
      </c>
      <c r="AO63" s="173">
        <f t="shared" si="101"/>
        <v>1.8502985683133966</v>
      </c>
      <c r="AP63" s="173">
        <f t="shared" si="101"/>
        <v>2.1230054629831043</v>
      </c>
      <c r="AQ63" s="173">
        <f t="shared" si="101"/>
        <v>2.0532021961169473</v>
      </c>
      <c r="AR63" s="173">
        <f t="shared" si="101"/>
        <v>2.1443354770833993</v>
      </c>
      <c r="AS63" s="173">
        <f t="shared" si="101"/>
        <v>2.4593154612889294</v>
      </c>
      <c r="AT63" s="173">
        <f t="shared" si="101"/>
        <v>2.4881224504682518</v>
      </c>
      <c r="AU63" s="173">
        <f t="shared" si="101"/>
        <v>2.5844454452560335</v>
      </c>
      <c r="AV63" s="173">
        <f t="shared" si="101"/>
        <v>2.5335419476193226</v>
      </c>
      <c r="AW63" s="173">
        <f t="shared" si="101"/>
        <v>2.5446268781200314</v>
      </c>
      <c r="AX63" s="173">
        <f t="shared" si="101"/>
        <v>2.6864891889304694</v>
      </c>
      <c r="AY63" s="173">
        <f t="shared" si="101"/>
        <v>2.8369257168041444</v>
      </c>
      <c r="AZ63" s="173">
        <f t="shared" si="101"/>
        <v>2.9259992438765794</v>
      </c>
      <c r="BA63" s="173">
        <f t="shared" si="102"/>
        <v>2.903788812022658</v>
      </c>
      <c r="BB63" s="173">
        <f t="shared" si="103"/>
        <v>2.7622916797865704</v>
      </c>
      <c r="BC63" s="61">
        <f t="shared" si="97"/>
        <v>-4.8728451480438972E-2</v>
      </c>
      <c r="BF63" s="105"/>
    </row>
    <row r="64" spans="1:58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06">SUM(E51:E53)</f>
        <v>307586.39999999991</v>
      </c>
      <c r="F64" s="154">
        <f t="shared" si="106"/>
        <v>312002.81999999983</v>
      </c>
      <c r="G64" s="154">
        <f t="shared" si="106"/>
        <v>314085.74999999994</v>
      </c>
      <c r="H64" s="154">
        <f t="shared" si="106"/>
        <v>225185.55999999994</v>
      </c>
      <c r="I64" s="154">
        <f t="shared" si="106"/>
        <v>291368.51999999996</v>
      </c>
      <c r="J64" s="154">
        <f t="shared" si="106"/>
        <v>290915.21000000002</v>
      </c>
      <c r="K64" s="154">
        <f t="shared" si="106"/>
        <v>314581.43999999971</v>
      </c>
      <c r="L64" s="154">
        <f t="shared" si="106"/>
        <v>387624.22000000009</v>
      </c>
      <c r="M64" s="154">
        <f t="shared" si="106"/>
        <v>406414.74999999977</v>
      </c>
      <c r="N64" s="154">
        <f t="shared" si="106"/>
        <v>411776.26999999984</v>
      </c>
      <c r="O64" s="154">
        <f t="shared" ref="O64:P64" si="107">SUM(O51:O53)</f>
        <v>412801.68999999994</v>
      </c>
      <c r="P64" s="154">
        <f t="shared" si="107"/>
        <v>411153.38000000012</v>
      </c>
      <c r="Q64" s="154">
        <f t="shared" ref="Q64" si="108">SUM(Q51:Q53)</f>
        <v>437098.29999999981</v>
      </c>
      <c r="R64" s="52">
        <f t="shared" si="98"/>
        <v>6.3102776876112959E-2</v>
      </c>
      <c r="T64" s="108" t="s">
        <v>85</v>
      </c>
      <c r="U64" s="117">
        <f>SUM(U51:U53)</f>
        <v>45609.39</v>
      </c>
      <c r="V64" s="154">
        <f>SUM(V51:V53)</f>
        <v>53062.921000000002</v>
      </c>
      <c r="W64" s="154">
        <f>SUM(W51:W53)</f>
        <v>61321.651000000027</v>
      </c>
      <c r="X64" s="154">
        <f>SUM(X51:X53)</f>
        <v>63351.315999999992</v>
      </c>
      <c r="Y64" s="154">
        <f t="shared" ref="Y64:AI64" si="109">SUM(Y51:Y53)</f>
        <v>61448.611999999994</v>
      </c>
      <c r="Z64" s="154">
        <f t="shared" si="109"/>
        <v>65590.697999999975</v>
      </c>
      <c r="AA64" s="154">
        <f t="shared" si="109"/>
        <v>58604.442999999985</v>
      </c>
      <c r="AB64" s="154">
        <f t="shared" si="109"/>
        <v>74095.891999999963</v>
      </c>
      <c r="AC64" s="154">
        <f t="shared" si="109"/>
        <v>76343.599000000002</v>
      </c>
      <c r="AD64" s="154">
        <f t="shared" si="109"/>
        <v>80321.476000000039</v>
      </c>
      <c r="AE64" s="154">
        <f t="shared" si="109"/>
        <v>99368.438000000038</v>
      </c>
      <c r="AF64" s="154">
        <f t="shared" si="109"/>
        <v>107006.38200000001</v>
      </c>
      <c r="AG64" s="154">
        <f t="shared" si="109"/>
        <v>114366.99700000009</v>
      </c>
      <c r="AH64" s="154">
        <f t="shared" ref="AH64" si="110">SUM(AH51:AH53)</f>
        <v>116285.541</v>
      </c>
      <c r="AI64" s="154">
        <f t="shared" si="109"/>
        <v>121877.28200000006</v>
      </c>
      <c r="AJ64" s="119">
        <f>IF(AJ53="","",SUM(AJ51:AJ53))</f>
        <v>120174.49599999996</v>
      </c>
      <c r="AK64" s="52">
        <f t="shared" si="99"/>
        <v>-1.3971315835547664E-2</v>
      </c>
      <c r="AM64" s="197">
        <f t="shared" si="100"/>
        <v>1.9450344091466372</v>
      </c>
      <c r="AN64" s="156">
        <f t="shared" si="100"/>
        <v>1.9790475308153666</v>
      </c>
      <c r="AO64" s="156">
        <f t="shared" ref="AO64:AZ66" si="111">(W64/D64)*10</f>
        <v>1.7976382565582869</v>
      </c>
      <c r="AP64" s="156">
        <f t="shared" si="111"/>
        <v>2.0596266935079059</v>
      </c>
      <c r="AQ64" s="156">
        <f t="shared" si="111"/>
        <v>1.9694889937212756</v>
      </c>
      <c r="AR64" s="156">
        <f t="shared" si="111"/>
        <v>2.0883054388809423</v>
      </c>
      <c r="AS64" s="156">
        <f t="shared" si="111"/>
        <v>2.6024956040698171</v>
      </c>
      <c r="AT64" s="156">
        <f t="shared" si="111"/>
        <v>2.5430301118322589</v>
      </c>
      <c r="AU64" s="156">
        <f t="shared" si="111"/>
        <v>2.6242560160398627</v>
      </c>
      <c r="AV64" s="156">
        <f t="shared" si="111"/>
        <v>2.5532808292822393</v>
      </c>
      <c r="AW64" s="156">
        <f t="shared" si="111"/>
        <v>2.5635250036749513</v>
      </c>
      <c r="AX64" s="156">
        <f t="shared" si="111"/>
        <v>2.6329354926217627</v>
      </c>
      <c r="AY64" s="156">
        <f t="shared" si="111"/>
        <v>2.7774062113875608</v>
      </c>
      <c r="AZ64" s="156">
        <f t="shared" si="111"/>
        <v>2.8169831620602137</v>
      </c>
      <c r="BA64" s="156">
        <f t="shared" ref="BA64:BA66" si="112">(AI64/P64)*10</f>
        <v>2.9642777593121092</v>
      </c>
      <c r="BB64" s="156">
        <f t="shared" ref="BB64" si="113">(AJ64/Q64)*10</f>
        <v>2.7493700158522696</v>
      </c>
      <c r="BC64" s="61">
        <f t="shared" si="97"/>
        <v>-7.2499192352916075E-2</v>
      </c>
    </row>
    <row r="65" spans="1:55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14">SUM(E54:E56)</f>
        <v>341280.04000000004</v>
      </c>
      <c r="F65" s="154">
        <f t="shared" si="114"/>
        <v>330986.2099999999</v>
      </c>
      <c r="G65" s="154">
        <f t="shared" si="114"/>
        <v>352389.62000000011</v>
      </c>
      <c r="H65" s="154">
        <f t="shared" si="114"/>
        <v>271249.88999999984</v>
      </c>
      <c r="I65" s="154">
        <f t="shared" si="114"/>
        <v>338059.84999999963</v>
      </c>
      <c r="J65" s="154">
        <f t="shared" si="114"/>
        <v>341622.02</v>
      </c>
      <c r="K65" s="154">
        <f t="shared" si="114"/>
        <v>348164.02999999968</v>
      </c>
      <c r="L65" s="154">
        <f t="shared" si="114"/>
        <v>373006.16999999981</v>
      </c>
      <c r="M65" s="154">
        <f t="shared" si="114"/>
        <v>455027.89</v>
      </c>
      <c r="N65" s="154">
        <f t="shared" si="114"/>
        <v>411180.44999999978</v>
      </c>
      <c r="O65" s="154">
        <f t="shared" ref="O65:P65" si="115">SUM(O54:O56)</f>
        <v>458853.4600000002</v>
      </c>
      <c r="P65" s="154">
        <f t="shared" si="115"/>
        <v>468166.8600000001</v>
      </c>
      <c r="Q65" s="154">
        <f>IF(Q56="","",SUM(Q54:Q56))</f>
        <v>458201.60999999987</v>
      </c>
      <c r="R65" s="52">
        <f t="shared" si="98"/>
        <v>-2.1285680067145783E-2</v>
      </c>
      <c r="T65" s="109" t="s">
        <v>86</v>
      </c>
      <c r="U65" s="117">
        <f>SUM(U54:U56)</f>
        <v>52069.507000000012</v>
      </c>
      <c r="V65" s="154">
        <f>SUM(V54:V56)</f>
        <v>57799.210999999981</v>
      </c>
      <c r="W65" s="154">
        <f>SUM(W54:W56)</f>
        <v>67284.703999999983</v>
      </c>
      <c r="X65" s="154">
        <f>SUM(X54:X56)</f>
        <v>68302.889999999985</v>
      </c>
      <c r="Y65" s="154">
        <f t="shared" ref="Y65:AI65" si="116">SUM(Y54:Y56)</f>
        <v>68997.127000000022</v>
      </c>
      <c r="Z65" s="154">
        <f t="shared" si="116"/>
        <v>75648.96299999996</v>
      </c>
      <c r="AA65" s="154">
        <f t="shared" si="116"/>
        <v>65293.128000000026</v>
      </c>
      <c r="AB65" s="154">
        <f t="shared" si="116"/>
        <v>80241.398000000045</v>
      </c>
      <c r="AC65" s="154">
        <f t="shared" si="116"/>
        <v>84590.548999999999</v>
      </c>
      <c r="AD65" s="154">
        <f t="shared" si="116"/>
        <v>84889.636000000028</v>
      </c>
      <c r="AE65" s="154">
        <f t="shared" si="116"/>
        <v>93771.617999999988</v>
      </c>
      <c r="AF65" s="154">
        <f t="shared" si="116"/>
        <v>121302.12800000008</v>
      </c>
      <c r="AG65" s="154">
        <f t="shared" si="116"/>
        <v>117899.58700000003</v>
      </c>
      <c r="AH65" s="154">
        <f t="shared" ref="AH65" si="117">SUM(AH54:AH56)</f>
        <v>136371.95699999994</v>
      </c>
      <c r="AI65" s="154">
        <f t="shared" si="116"/>
        <v>135087.1620000001</v>
      </c>
      <c r="AJ65" s="119">
        <f>IF(AJ56="","",SUM(AJ54:AJ56))</f>
        <v>129695.74299999993</v>
      </c>
      <c r="AK65" s="52">
        <f t="shared" si="99"/>
        <v>-3.991066893536608E-2</v>
      </c>
      <c r="AM65" s="198">
        <f t="shared" si="100"/>
        <v>1.9239920608248851</v>
      </c>
      <c r="AN65" s="157">
        <f t="shared" si="100"/>
        <v>1.7497338733485361</v>
      </c>
      <c r="AO65" s="157">
        <f t="shared" si="111"/>
        <v>1.8123227987763368</v>
      </c>
      <c r="AP65" s="157">
        <f t="shared" si="111"/>
        <v>2.0013737105750451</v>
      </c>
      <c r="AQ65" s="157">
        <f t="shared" si="111"/>
        <v>2.0845921949437121</v>
      </c>
      <c r="AR65" s="157">
        <f t="shared" si="111"/>
        <v>2.1467420918924893</v>
      </c>
      <c r="AS65" s="157">
        <f t="shared" si="111"/>
        <v>2.4071209024269122</v>
      </c>
      <c r="AT65" s="157">
        <f t="shared" si="111"/>
        <v>2.3735855648045794</v>
      </c>
      <c r="AU65" s="157">
        <f t="shared" si="111"/>
        <v>2.4761445119960355</v>
      </c>
      <c r="AV65" s="157">
        <f t="shared" si="111"/>
        <v>2.4382081055300313</v>
      </c>
      <c r="AW65" s="157">
        <f t="shared" si="111"/>
        <v>2.5139428122596481</v>
      </c>
      <c r="AX65" s="157">
        <f t="shared" si="111"/>
        <v>2.6658174293448273</v>
      </c>
      <c r="AY65" s="157">
        <f t="shared" si="111"/>
        <v>2.8673441794229291</v>
      </c>
      <c r="AZ65" s="157">
        <f t="shared" si="111"/>
        <v>2.972015444756587</v>
      </c>
      <c r="BA65" s="157">
        <f t="shared" si="112"/>
        <v>2.8854490469487755</v>
      </c>
      <c r="BB65" s="157">
        <f>IF(AJ65="","",(AJ65/Q65)*10)</f>
        <v>2.830538788373091</v>
      </c>
      <c r="BC65" s="52">
        <f t="shared" si="97"/>
        <v>-1.9030056563899268E-2</v>
      </c>
    </row>
    <row r="66" spans="1:55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18">SUM(E57:E59)</f>
        <v>374827.90000000014</v>
      </c>
      <c r="F66" s="154">
        <f t="shared" si="118"/>
        <v>411823.39999999991</v>
      </c>
      <c r="G66" s="154">
        <f t="shared" si="118"/>
        <v>392287.49999999988</v>
      </c>
      <c r="H66" s="154">
        <f t="shared" si="118"/>
        <v>324909.64999999991</v>
      </c>
      <c r="I66" s="154">
        <f t="shared" si="118"/>
        <v>335894.45999999973</v>
      </c>
      <c r="J66" s="154">
        <f t="shared" si="118"/>
        <v>323029.73000000004</v>
      </c>
      <c r="K66" s="154">
        <f t="shared" si="118"/>
        <v>359624.85999999987</v>
      </c>
      <c r="L66" s="154">
        <f t="shared" si="118"/>
        <v>485561.99000000028</v>
      </c>
      <c r="M66" s="154">
        <f t="shared" si="118"/>
        <v>462583.7999999997</v>
      </c>
      <c r="N66" s="154">
        <f t="shared" si="118"/>
        <v>492833.60999999993</v>
      </c>
      <c r="O66" s="154">
        <f t="shared" ref="O66:P66" si="119">SUM(O57:O59)</f>
        <v>489114.31000000017</v>
      </c>
      <c r="P66" s="154">
        <f t="shared" si="119"/>
        <v>507658.44999999984</v>
      </c>
      <c r="Q66" s="154" t="str">
        <f>IF(Q59="","",SUM(Q57:Q59))</f>
        <v/>
      </c>
      <c r="R66" s="52" t="str">
        <f t="shared" si="98"/>
        <v/>
      </c>
      <c r="T66" s="109" t="s">
        <v>87</v>
      </c>
      <c r="U66" s="117">
        <f>SUM(U57:U59)</f>
        <v>66706.640000000043</v>
      </c>
      <c r="V66" s="154">
        <f>SUM(V57:V59)</f>
        <v>75687.896000000008</v>
      </c>
      <c r="W66" s="154">
        <f>SUM(W57:W59)</f>
        <v>78884.929000000004</v>
      </c>
      <c r="X66" s="154">
        <f>SUM(X57:X59)</f>
        <v>90834.866999999969</v>
      </c>
      <c r="Y66" s="154">
        <f t="shared" ref="Y66:AI66" si="120">SUM(Y57:Y59)</f>
        <v>90275.416000000056</v>
      </c>
      <c r="Z66" s="154">
        <f t="shared" si="120"/>
        <v>87840.50900000002</v>
      </c>
      <c r="AA66" s="154">
        <f t="shared" si="120"/>
        <v>78765.768000000011</v>
      </c>
      <c r="AB66" s="154">
        <f t="shared" si="120"/>
        <v>86377.072000000029</v>
      </c>
      <c r="AC66" s="154">
        <f t="shared" si="120"/>
        <v>89313.755000000005</v>
      </c>
      <c r="AD66" s="154">
        <f t="shared" si="120"/>
        <v>95872.349999999977</v>
      </c>
      <c r="AE66" s="154">
        <f t="shared" si="120"/>
        <v>128355.976</v>
      </c>
      <c r="AF66" s="154">
        <f t="shared" si="120"/>
        <v>133533.43400000001</v>
      </c>
      <c r="AG66" s="154">
        <f t="shared" si="120"/>
        <v>144237.76400000011</v>
      </c>
      <c r="AH66" s="154">
        <f t="shared" ref="AH66" si="121">SUM(AH57:AH59)</f>
        <v>138745.30100000001</v>
      </c>
      <c r="AI66" s="154">
        <f t="shared" si="120"/>
        <v>146549.62399999995</v>
      </c>
      <c r="AJ66" s="119" t="str">
        <f>IF(AJ59="","",SUM(AJ57:AJ59))</f>
        <v/>
      </c>
      <c r="AK66" s="52" t="str">
        <f t="shared" si="99"/>
        <v/>
      </c>
      <c r="AM66" s="198">
        <f t="shared" si="100"/>
        <v>1.8380654168220978</v>
      </c>
      <c r="AN66" s="157">
        <f t="shared" si="100"/>
        <v>1.8450697519866253</v>
      </c>
      <c r="AO66" s="157">
        <f t="shared" si="111"/>
        <v>1.959075682997454</v>
      </c>
      <c r="AP66" s="157">
        <f t="shared" si="111"/>
        <v>2.4233752876986996</v>
      </c>
      <c r="AQ66" s="157">
        <f t="shared" si="111"/>
        <v>2.1920904931579916</v>
      </c>
      <c r="AR66" s="157">
        <f t="shared" si="111"/>
        <v>2.2391870503138653</v>
      </c>
      <c r="AS66" s="157">
        <f t="shared" si="111"/>
        <v>2.4242360299240122</v>
      </c>
      <c r="AT66" s="157">
        <f t="shared" si="111"/>
        <v>2.5715539339350846</v>
      </c>
      <c r="AU66" s="157">
        <f t="shared" si="111"/>
        <v>2.764877245199691</v>
      </c>
      <c r="AV66" s="157">
        <f t="shared" si="111"/>
        <v>2.6658988480384815</v>
      </c>
      <c r="AW66" s="157">
        <f t="shared" si="111"/>
        <v>2.643451889634111</v>
      </c>
      <c r="AX66" s="157">
        <f t="shared" si="111"/>
        <v>2.8866863474250524</v>
      </c>
      <c r="AY66" s="157">
        <f t="shared" si="111"/>
        <v>2.9267030712454885</v>
      </c>
      <c r="AZ66" s="157">
        <f t="shared" si="111"/>
        <v>2.836664112321718</v>
      </c>
      <c r="BA66" s="157">
        <f t="shared" si="112"/>
        <v>2.8867760203735404</v>
      </c>
      <c r="BB66" s="157" t="str">
        <f t="shared" ref="BB66:BB67" si="122">IF(AJ66="","",(AJ66/Q66)*10)</f>
        <v/>
      </c>
      <c r="BC66" s="52" t="str">
        <f t="shared" si="97"/>
        <v/>
      </c>
    </row>
    <row r="67" spans="1:55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N67" si="123">IF(E62="","",SUM(E60:E62))</f>
        <v>378869.0400000001</v>
      </c>
      <c r="F67" s="155">
        <f t="shared" si="123"/>
        <v>396865.16000000021</v>
      </c>
      <c r="G67" s="155">
        <f t="shared" si="123"/>
        <v>336903.74</v>
      </c>
      <c r="H67" s="155">
        <f t="shared" si="123"/>
        <v>311374.30999999976</v>
      </c>
      <c r="I67" s="155">
        <f t="shared" si="123"/>
        <v>337617.05000000005</v>
      </c>
      <c r="J67" s="155">
        <f t="shared" si="123"/>
        <v>314897.43999999994</v>
      </c>
      <c r="K67" s="155">
        <f t="shared" si="123"/>
        <v>372869.66999999981</v>
      </c>
      <c r="L67" s="155">
        <f t="shared" si="123"/>
        <v>493444.35000000033</v>
      </c>
      <c r="M67" s="155">
        <f t="shared" si="123"/>
        <v>455271.89999999967</v>
      </c>
      <c r="N67" s="155">
        <f t="shared" si="123"/>
        <v>469176.04999999987</v>
      </c>
      <c r="O67" s="155">
        <f t="shared" ref="O67:P67" si="124">IF(O62="","",SUM(O60:O62))</f>
        <v>416430.29999999993</v>
      </c>
      <c r="P67" s="155">
        <f t="shared" si="124"/>
        <v>491894.41000000027</v>
      </c>
      <c r="Q67" s="155" t="str">
        <f>IF(Q62="","",SUM(Q60:Q62))</f>
        <v/>
      </c>
      <c r="R67" s="55" t="str">
        <f t="shared" si="98"/>
        <v/>
      </c>
      <c r="T67" s="110" t="s">
        <v>88</v>
      </c>
      <c r="U67" s="196">
        <f>SUM(U60:U62)</f>
        <v>63838.016000000018</v>
      </c>
      <c r="V67" s="155">
        <f>SUM(V60:V62)</f>
        <v>79380.659999999989</v>
      </c>
      <c r="W67" s="155">
        <f>IF(W62="","",SUM(W60:W62))</f>
        <v>89950.456999999995</v>
      </c>
      <c r="X67" s="155">
        <f>IF(X62="","",SUM(X60:X62))</f>
        <v>90706.435000000056</v>
      </c>
      <c r="Y67" s="155">
        <f t="shared" ref="Y67:AJ67" si="125">IF(Y62="","",SUM(Y60:Y62))</f>
        <v>98610.478999999992</v>
      </c>
      <c r="Z67" s="155">
        <f t="shared" si="125"/>
        <v>84566.343999999997</v>
      </c>
      <c r="AA67" s="155">
        <f t="shared" si="125"/>
        <v>90045.485000000015</v>
      </c>
      <c r="AB67" s="155">
        <f t="shared" si="125"/>
        <v>94962.186000000016</v>
      </c>
      <c r="AC67" s="155">
        <f t="shared" si="125"/>
        <v>95891.539000000004</v>
      </c>
      <c r="AD67" s="155">
        <f t="shared" si="125"/>
        <v>103388.924</v>
      </c>
      <c r="AE67" s="155">
        <f t="shared" si="125"/>
        <v>140739.50200000001</v>
      </c>
      <c r="AF67" s="155">
        <f t="shared" si="125"/>
        <v>135949.3170000001</v>
      </c>
      <c r="AG67" s="155">
        <f t="shared" si="125"/>
        <v>144292.45000000004</v>
      </c>
      <c r="AH67" s="155">
        <f t="shared" ref="AH67" si="126">IF(AH62="","",SUM(AH60:AH62))</f>
        <v>128817.85499999998</v>
      </c>
      <c r="AI67" s="155">
        <f t="shared" si="125"/>
        <v>154177.83399999997</v>
      </c>
      <c r="AJ67" s="123" t="str">
        <f t="shared" si="125"/>
        <v/>
      </c>
      <c r="AK67" s="55" t="str">
        <f t="shared" si="99"/>
        <v/>
      </c>
      <c r="AM67" s="200">
        <f t="shared" si="100"/>
        <v>2.1176785143360082</v>
      </c>
      <c r="AN67" s="158">
        <f t="shared" si="100"/>
        <v>2.0453352071175841</v>
      </c>
      <c r="AO67" s="158">
        <f t="shared" ref="AO67:AZ67" si="127">IF(W62="","",(W67/D67)*10)</f>
        <v>2.3611669003409426</v>
      </c>
      <c r="AP67" s="158">
        <f t="shared" si="127"/>
        <v>2.3941369028200361</v>
      </c>
      <c r="AQ67" s="158">
        <f t="shared" si="127"/>
        <v>2.4847350923925884</v>
      </c>
      <c r="AR67" s="158">
        <f t="shared" si="127"/>
        <v>2.5101040433685897</v>
      </c>
      <c r="AS67" s="158">
        <f t="shared" si="127"/>
        <v>2.8918726467832263</v>
      </c>
      <c r="AT67" s="158">
        <f t="shared" si="127"/>
        <v>2.8127189074129992</v>
      </c>
      <c r="AU67" s="158">
        <f t="shared" si="127"/>
        <v>3.045167309076886</v>
      </c>
      <c r="AV67" s="158">
        <f t="shared" si="127"/>
        <v>2.7727898597920304</v>
      </c>
      <c r="AW67" s="158">
        <f t="shared" si="127"/>
        <v>2.852185905056972</v>
      </c>
      <c r="AX67" s="158">
        <f t="shared" si="127"/>
        <v>2.9861126285193573</v>
      </c>
      <c r="AY67" s="158">
        <f t="shared" si="127"/>
        <v>3.0754436421040694</v>
      </c>
      <c r="AZ67" s="158">
        <f t="shared" si="127"/>
        <v>3.093383334497994</v>
      </c>
      <c r="BA67" s="158">
        <f t="shared" ref="BA67" si="128">IF(AI62="","",(AI67/P67)*10)</f>
        <v>3.1343684918070096</v>
      </c>
      <c r="BB67" s="303" t="str">
        <f t="shared" si="122"/>
        <v/>
      </c>
      <c r="BC67" s="55" t="str">
        <f t="shared" si="97"/>
        <v/>
      </c>
    </row>
    <row r="68" spans="1:55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</row>
  </sheetData>
  <mergeCells count="24">
    <mergeCell ref="AM48:BB48"/>
    <mergeCell ref="BC48:BC49"/>
    <mergeCell ref="A48:A49"/>
    <mergeCell ref="B48:Q48"/>
    <mergeCell ref="R48:R49"/>
    <mergeCell ref="T48:T49"/>
    <mergeCell ref="U48:AJ48"/>
    <mergeCell ref="AK48:AK49"/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O23 Q20 B42:N45 O42:O45 U43:AH45 B64:O67 U64:AI67 U42:AG42 U20:AJ23 Q42:Q45 P64:P67 Q64:Q65 AJ64:AJ65 P20:P2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F70"/>
  <sheetViews>
    <sheetView showGridLines="0" topLeftCell="A2" zoomScaleNormal="100" workbookViewId="0">
      <selection activeCell="AJ62" sqref="AJ62"/>
    </sheetView>
  </sheetViews>
  <sheetFormatPr defaultRowHeight="15" x14ac:dyDescent="0.25"/>
  <cols>
    <col min="1" max="1" width="18.7109375" customWidth="1"/>
    <col min="18" max="18" width="10.140625" customWidth="1"/>
    <col min="19" max="19" width="1.7109375" customWidth="1"/>
    <col min="20" max="20" width="18.7109375" hidden="1" customWidth="1"/>
    <col min="37" max="37" width="10" customWidth="1"/>
    <col min="38" max="38" width="1.7109375" customWidth="1"/>
    <col min="55" max="55" width="10" customWidth="1"/>
    <col min="57" max="58" width="9.140625" style="101"/>
  </cols>
  <sheetData>
    <row r="1" spans="1:58" ht="15.75" x14ac:dyDescent="0.25">
      <c r="A1" s="4" t="s">
        <v>100</v>
      </c>
    </row>
    <row r="3" spans="1:58" ht="15.75" thickBot="1" x14ac:dyDescent="0.3">
      <c r="R3" s="205" t="s">
        <v>1</v>
      </c>
      <c r="AK3" s="289">
        <v>1000</v>
      </c>
      <c r="BC3" s="289" t="s">
        <v>47</v>
      </c>
    </row>
    <row r="4" spans="1:58" ht="20.100000000000001" customHeight="1" x14ac:dyDescent="0.25">
      <c r="A4" s="350" t="s">
        <v>3</v>
      </c>
      <c r="B4" s="352" t="s">
        <v>71</v>
      </c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7"/>
      <c r="R4" s="355" t="s">
        <v>149</v>
      </c>
      <c r="T4" s="353" t="s">
        <v>3</v>
      </c>
      <c r="U4" s="345" t="s">
        <v>71</v>
      </c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7"/>
      <c r="AK4" s="357" t="s">
        <v>149</v>
      </c>
      <c r="AM4" s="345" t="s">
        <v>71</v>
      </c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7"/>
      <c r="BC4" s="355" t="s">
        <v>149</v>
      </c>
    </row>
    <row r="5" spans="1:58" ht="20.100000000000001" customHeight="1" thickBot="1" x14ac:dyDescent="0.3">
      <c r="A5" s="351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3">
        <v>2025</v>
      </c>
      <c r="R5" s="356"/>
      <c r="T5" s="354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58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35">
        <v>2018</v>
      </c>
      <c r="AV5" s="135">
        <v>2019</v>
      </c>
      <c r="AW5" s="135">
        <v>2020</v>
      </c>
      <c r="AX5" s="135">
        <v>2021</v>
      </c>
      <c r="AY5" s="135">
        <v>2022</v>
      </c>
      <c r="AZ5" s="135">
        <v>2023</v>
      </c>
      <c r="BA5" s="135">
        <v>2024</v>
      </c>
      <c r="BB5" s="133">
        <v>2025</v>
      </c>
      <c r="BC5" s="356"/>
      <c r="BE5" s="290">
        <v>2013</v>
      </c>
      <c r="BF5" s="290">
        <v>2014</v>
      </c>
    </row>
    <row r="6" spans="1:58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4"/>
      <c r="T6" s="291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4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2"/>
    </row>
    <row r="7" spans="1:58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210798.97</v>
      </c>
      <c r="P7" s="204">
        <v>144430.93999999989</v>
      </c>
      <c r="Q7" s="112">
        <v>156395.9099999998</v>
      </c>
      <c r="R7" s="61">
        <f>IF(Q7="","",(Q7-P7)/P7)</f>
        <v>8.2842152796346297E-2</v>
      </c>
      <c r="T7" s="109" t="s">
        <v>73</v>
      </c>
      <c r="U7" s="39">
        <v>5046.811999999999</v>
      </c>
      <c r="V7" s="153">
        <v>5419.8780000000006</v>
      </c>
      <c r="W7" s="153">
        <v>5376.692</v>
      </c>
      <c r="X7" s="153">
        <v>8185.9700000000021</v>
      </c>
      <c r="Y7" s="153">
        <v>9253.7109999999993</v>
      </c>
      <c r="Z7" s="153">
        <v>8018.4579999999987</v>
      </c>
      <c r="AA7" s="153">
        <v>7549.5260000000026</v>
      </c>
      <c r="AB7" s="153">
        <v>9256.76</v>
      </c>
      <c r="AC7" s="153">
        <v>8429.6530000000002</v>
      </c>
      <c r="AD7" s="153">
        <v>12162.242999999999</v>
      </c>
      <c r="AE7" s="153">
        <v>14395.186999999998</v>
      </c>
      <c r="AF7" s="153">
        <v>11537.55599999999</v>
      </c>
      <c r="AG7" s="153">
        <v>12256.628999999999</v>
      </c>
      <c r="AH7" s="153">
        <v>14702.600000000002</v>
      </c>
      <c r="AI7" s="153">
        <v>10034.434000000001</v>
      </c>
      <c r="AJ7" s="112">
        <v>12093.029000000004</v>
      </c>
      <c r="AK7" s="61">
        <f>IF(AJ7="","",(AJ7-AI7)/AI7)</f>
        <v>0.20515307589845155</v>
      </c>
      <c r="AM7" s="124">
        <f t="shared" ref="AM7:AM16" si="0">(U7/B7)*10</f>
        <v>0.44977207995742902</v>
      </c>
      <c r="AN7" s="156">
        <f t="shared" ref="AN7:AN16" si="1">(V7/C7)*10</f>
        <v>0.43216420185329257</v>
      </c>
      <c r="AO7" s="156">
        <f t="shared" ref="AO7:AO16" si="2">(W7/D7)*10</f>
        <v>0.48157310832003042</v>
      </c>
      <c r="AP7" s="156">
        <f t="shared" ref="AP7:AP16" si="3">(X7/E7)*10</f>
        <v>0.81023144139078462</v>
      </c>
      <c r="AQ7" s="156">
        <f t="shared" ref="AQ7:AQ16" si="4">(Y7/F7)*10</f>
        <v>0.50984889235532815</v>
      </c>
      <c r="AR7" s="156">
        <f t="shared" ref="AR7:AR16" si="5">(Z7/G7)*10</f>
        <v>0.48445392298565154</v>
      </c>
      <c r="AS7" s="156">
        <f t="shared" ref="AS7:AS16" si="6">(AA7/H7)*10</f>
        <v>0.5923922796474268</v>
      </c>
      <c r="AT7" s="156">
        <f t="shared" ref="AT7:AT16" si="7">(AB7/I7)*10</f>
        <v>0.55910247502123656</v>
      </c>
      <c r="AU7" s="156">
        <f t="shared" ref="AU7:AU16" si="8">(AC7/J7)*10</f>
        <v>0.78036077850810914</v>
      </c>
      <c r="AV7" s="156">
        <f t="shared" ref="AV7:AV16" si="9">(AD7/K7)*10</f>
        <v>0.60468642002463424</v>
      </c>
      <c r="AW7" s="156">
        <f t="shared" ref="AW7:AW16" si="10">(AE7/L7)*10</f>
        <v>0.62204140404177755</v>
      </c>
      <c r="AX7" s="156">
        <f t="shared" ref="AX7:AX16" si="11">(AF7/M7)*10</f>
        <v>0.53835457336931103</v>
      </c>
      <c r="AY7" s="156">
        <f t="shared" ref="AY7:AY16" si="12">(AG7/N7)*10</f>
        <v>0.64681962194657916</v>
      </c>
      <c r="AZ7" s="156">
        <f t="shared" ref="AZ7:AZ22" si="13">(AH7/O7)*10</f>
        <v>0.69747020111151403</v>
      </c>
      <c r="BA7" s="156">
        <f t="shared" ref="BA7:BA22" si="14">(AI7/P7)*10</f>
        <v>0.69475653900750145</v>
      </c>
      <c r="BB7" s="156">
        <f>(AJ7/Q7)*10</f>
        <v>0.77323179359358052</v>
      </c>
      <c r="BC7" s="61">
        <f t="shared" ref="BC7:BC23" si="15">IF(BB7="","",(BB7-BA7)/BA7)</f>
        <v>0.11295360342802294</v>
      </c>
      <c r="BE7" s="105"/>
      <c r="BF7" s="105"/>
    </row>
    <row r="8" spans="1:58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255504.85999999996</v>
      </c>
      <c r="P8" s="202">
        <v>163866.36999999988</v>
      </c>
      <c r="Q8" s="119">
        <v>177159.38999999964</v>
      </c>
      <c r="R8" s="52">
        <f t="shared" ref="R8:R23" si="16">IF(Q8="","",(Q8-P8)/P8)</f>
        <v>8.1121098856341098E-2</v>
      </c>
      <c r="T8" s="109" t="s">
        <v>74</v>
      </c>
      <c r="U8" s="19">
        <v>4875.3999999999996</v>
      </c>
      <c r="V8" s="154">
        <v>5047.22</v>
      </c>
      <c r="W8" s="154">
        <v>4979.2489999999998</v>
      </c>
      <c r="X8" s="154">
        <v>7645.0780000000004</v>
      </c>
      <c r="Y8" s="154">
        <v>9124.9479999999967</v>
      </c>
      <c r="Z8" s="154">
        <v>9271.5960000000014</v>
      </c>
      <c r="AA8" s="154">
        <v>8398.7909999999993</v>
      </c>
      <c r="AB8" s="154">
        <v>10079.532000000001</v>
      </c>
      <c r="AC8" s="154">
        <v>9460.1350000000002</v>
      </c>
      <c r="AD8" s="154">
        <v>13827.451999999999</v>
      </c>
      <c r="AE8" s="154">
        <v>13178.782000000005</v>
      </c>
      <c r="AF8" s="154">
        <v>12834.916000000007</v>
      </c>
      <c r="AG8" s="154">
        <v>17027.523999999998</v>
      </c>
      <c r="AH8" s="154">
        <v>16408.731999999996</v>
      </c>
      <c r="AI8" s="154">
        <v>11476.990000000007</v>
      </c>
      <c r="AJ8" s="119">
        <v>11812.482</v>
      </c>
      <c r="AK8" s="52">
        <f t="shared" ref="AK8:AK23" si="17">IF(AJ8="","",(AJ8-AI8)/AI8)</f>
        <v>2.9231706222623936E-2</v>
      </c>
      <c r="AM8" s="125">
        <f t="shared" si="0"/>
        <v>0.46934653261753362</v>
      </c>
      <c r="AN8" s="157">
        <f t="shared" si="1"/>
        <v>0.46007754707955117</v>
      </c>
      <c r="AO8" s="157">
        <f t="shared" si="2"/>
        <v>0.54886851547144277</v>
      </c>
      <c r="AP8" s="157">
        <f t="shared" si="3"/>
        <v>0.83587031142493495</v>
      </c>
      <c r="AQ8" s="157">
        <f t="shared" si="4"/>
        <v>0.51048511635099003</v>
      </c>
      <c r="AR8" s="157">
        <f t="shared" si="5"/>
        <v>0.48971130968147902</v>
      </c>
      <c r="AS8" s="157">
        <f t="shared" si="6"/>
        <v>0.52155723141664712</v>
      </c>
      <c r="AT8" s="157">
        <f t="shared" si="7"/>
        <v>0.55854530317506745</v>
      </c>
      <c r="AU8" s="157">
        <f t="shared" si="8"/>
        <v>0.93501907816934571</v>
      </c>
      <c r="AV8" s="157">
        <f t="shared" si="9"/>
        <v>0.57852492138372347</v>
      </c>
      <c r="AW8" s="157">
        <f t="shared" si="10"/>
        <v>0.65767022395341579</v>
      </c>
      <c r="AX8" s="157">
        <f t="shared" si="11"/>
        <v>0.49994277984027458</v>
      </c>
      <c r="AY8" s="157">
        <f t="shared" si="12"/>
        <v>0.64096617096176511</v>
      </c>
      <c r="AZ8" s="157">
        <f t="shared" si="13"/>
        <v>0.6422082147478525</v>
      </c>
      <c r="BA8" s="157">
        <f t="shared" si="14"/>
        <v>0.70038715082295511</v>
      </c>
      <c r="BB8" s="157">
        <f>IF(AJ8="","",(AJ8/Q8)*10)</f>
        <v>0.66677143108248582</v>
      </c>
      <c r="BC8" s="52">
        <f t="shared" si="15"/>
        <v>-4.7995911548306971E-2</v>
      </c>
      <c r="BE8" s="105"/>
      <c r="BF8" s="105"/>
    </row>
    <row r="9" spans="1:58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307519.83</v>
      </c>
      <c r="P9" s="202">
        <v>152411.75999999995</v>
      </c>
      <c r="Q9" s="119">
        <v>150246.00999999995</v>
      </c>
      <c r="R9" s="52">
        <f t="shared" si="16"/>
        <v>-1.4209861496252E-2</v>
      </c>
      <c r="T9" s="109" t="s">
        <v>75</v>
      </c>
      <c r="U9" s="19">
        <v>7464.3919999999998</v>
      </c>
      <c r="V9" s="154">
        <v>5720.5099999999993</v>
      </c>
      <c r="W9" s="154">
        <v>6851.9379999999956</v>
      </c>
      <c r="X9" s="154">
        <v>7142.3209999999999</v>
      </c>
      <c r="Y9" s="154">
        <v>8172.4949999999981</v>
      </c>
      <c r="Z9" s="154">
        <v>8953.7059999999983</v>
      </c>
      <c r="AA9" s="154">
        <v>8549.0249999999996</v>
      </c>
      <c r="AB9" s="154">
        <v>9978.1299999999992</v>
      </c>
      <c r="AC9" s="154">
        <v>10309.046</v>
      </c>
      <c r="AD9" s="154">
        <v>11853.175999999999</v>
      </c>
      <c r="AE9" s="154">
        <v>12973.125000000002</v>
      </c>
      <c r="AF9" s="154">
        <v>17902.007000000001</v>
      </c>
      <c r="AG9" s="154">
        <v>13839.738000000005</v>
      </c>
      <c r="AH9" s="154">
        <v>20309.122000000007</v>
      </c>
      <c r="AI9" s="154">
        <v>12319.741000000013</v>
      </c>
      <c r="AJ9" s="119">
        <v>11502.370999999999</v>
      </c>
      <c r="AK9" s="52">
        <f t="shared" si="17"/>
        <v>-6.6346362313949026E-2</v>
      </c>
      <c r="AM9" s="125">
        <f t="shared" si="0"/>
        <v>0.44454071154342661</v>
      </c>
      <c r="AN9" s="157">
        <f t="shared" si="1"/>
        <v>0.45529015514061527</v>
      </c>
      <c r="AO9" s="157">
        <f t="shared" si="2"/>
        <v>0.50458285709151873</v>
      </c>
      <c r="AP9" s="157">
        <f t="shared" si="3"/>
        <v>0.9105632961572816</v>
      </c>
      <c r="AQ9" s="157">
        <f t="shared" si="4"/>
        <v>0.51315833592555093</v>
      </c>
      <c r="AR9" s="157">
        <f t="shared" si="5"/>
        <v>0.49803333228390984</v>
      </c>
      <c r="AS9" s="157">
        <f t="shared" si="6"/>
        <v>0.54005566429495178</v>
      </c>
      <c r="AT9" s="157">
        <f t="shared" si="7"/>
        <v>0.54005481555322443</v>
      </c>
      <c r="AU9" s="157">
        <f t="shared" si="8"/>
        <v>0.78542204075338629</v>
      </c>
      <c r="AV9" s="157">
        <f t="shared" si="9"/>
        <v>0.56510951343186677</v>
      </c>
      <c r="AW9" s="157">
        <f t="shared" si="10"/>
        <v>0.62037909182406781</v>
      </c>
      <c r="AX9" s="157">
        <f t="shared" si="11"/>
        <v>0.51615206164782534</v>
      </c>
      <c r="AY9" s="157">
        <f t="shared" si="12"/>
        <v>0.70079856596885204</v>
      </c>
      <c r="AZ9" s="157">
        <f t="shared" si="13"/>
        <v>0.66041666321160508</v>
      </c>
      <c r="BA9" s="157">
        <f t="shared" si="14"/>
        <v>0.8083195811136894</v>
      </c>
      <c r="BB9" s="157">
        <f t="shared" ref="BB9:BB18" si="18">IF(AJ9="","",(AJ9/Q9)*10)</f>
        <v>0.76556914889120864</v>
      </c>
      <c r="BC9" s="52">
        <f t="shared" si="15"/>
        <v>-5.2888032433384725E-2</v>
      </c>
      <c r="BE9" s="105"/>
      <c r="BF9" s="105"/>
    </row>
    <row r="10" spans="1:58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266354.15000000014</v>
      </c>
      <c r="P10" s="202">
        <v>162890.09</v>
      </c>
      <c r="Q10" s="119">
        <v>163627.84999999998</v>
      </c>
      <c r="R10" s="52">
        <f t="shared" si="16"/>
        <v>4.5291889764440567E-3</v>
      </c>
      <c r="T10" s="109" t="s">
        <v>76</v>
      </c>
      <c r="U10" s="19">
        <v>7083.5199999999986</v>
      </c>
      <c r="V10" s="154">
        <v>5734.7760000000007</v>
      </c>
      <c r="W10" s="154">
        <v>6986.2150000000011</v>
      </c>
      <c r="X10" s="154">
        <v>8949.2860000000001</v>
      </c>
      <c r="Y10" s="154">
        <v>7735.4290000000001</v>
      </c>
      <c r="Z10" s="154">
        <v>8580.4020000000019</v>
      </c>
      <c r="AA10" s="154">
        <v>6742.456000000001</v>
      </c>
      <c r="AB10" s="154">
        <v>10425.911000000004</v>
      </c>
      <c r="AC10" s="154">
        <v>11410.679</v>
      </c>
      <c r="AD10" s="154">
        <v>13024.389000000001</v>
      </c>
      <c r="AE10" s="154">
        <v>14120.863000000001</v>
      </c>
      <c r="AF10" s="154">
        <v>13171.960999999996</v>
      </c>
      <c r="AG10" s="154">
        <v>15339.621000000008</v>
      </c>
      <c r="AH10" s="154">
        <v>17054.146000000001</v>
      </c>
      <c r="AI10" s="154">
        <v>12259.460000000006</v>
      </c>
      <c r="AJ10" s="119">
        <v>12199.696</v>
      </c>
      <c r="AK10" s="52">
        <f t="shared" si="17"/>
        <v>-4.8749292383193435E-3</v>
      </c>
      <c r="AM10" s="125">
        <f t="shared" si="0"/>
        <v>0.41567550232571626</v>
      </c>
      <c r="AN10" s="157">
        <f t="shared" si="1"/>
        <v>0.45686088859129592</v>
      </c>
      <c r="AO10" s="157">
        <f t="shared" si="2"/>
        <v>0.53272115749897475</v>
      </c>
      <c r="AP10" s="157">
        <f t="shared" si="3"/>
        <v>0.80396422819385238</v>
      </c>
      <c r="AQ10" s="157">
        <f t="shared" si="4"/>
        <v>0.55468838065790216</v>
      </c>
      <c r="AR10" s="157">
        <f t="shared" si="5"/>
        <v>0.49634555231011412</v>
      </c>
      <c r="AS10" s="157">
        <f t="shared" si="6"/>
        <v>0.55762801647298088</v>
      </c>
      <c r="AT10" s="157">
        <f t="shared" si="7"/>
        <v>0.53227135799174041</v>
      </c>
      <c r="AU10" s="157">
        <f t="shared" si="8"/>
        <v>0.75882468575155682</v>
      </c>
      <c r="AV10" s="157">
        <f t="shared" si="9"/>
        <v>0.5317533930111793</v>
      </c>
      <c r="AW10" s="157">
        <f t="shared" si="10"/>
        <v>0.60603680487223821</v>
      </c>
      <c r="AX10" s="157">
        <f t="shared" si="11"/>
        <v>0.55215186652573567</v>
      </c>
      <c r="AY10" s="157">
        <f t="shared" si="12"/>
        <v>0.73418718445085307</v>
      </c>
      <c r="AZ10" s="157">
        <f t="shared" si="13"/>
        <v>0.64028084413176933</v>
      </c>
      <c r="BA10" s="157">
        <f t="shared" si="14"/>
        <v>0.75262159901808678</v>
      </c>
      <c r="BB10" s="157">
        <f t="shared" si="18"/>
        <v>0.74557576842817408</v>
      </c>
      <c r="BC10" s="52">
        <f t="shared" si="15"/>
        <v>-9.3617172282925432E-3</v>
      </c>
      <c r="BE10" s="105"/>
      <c r="BF10" s="105"/>
    </row>
    <row r="11" spans="1:58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272003.78999999992</v>
      </c>
      <c r="P11" s="202">
        <v>165110.75000000026</v>
      </c>
      <c r="Q11" s="119">
        <v>157624.83999999985</v>
      </c>
      <c r="R11" s="52">
        <f t="shared" si="16"/>
        <v>-4.5338719616986774E-2</v>
      </c>
      <c r="T11" s="109" t="s">
        <v>77</v>
      </c>
      <c r="U11" s="19">
        <v>5269.9080000000022</v>
      </c>
      <c r="V11" s="154">
        <v>6791.5110000000022</v>
      </c>
      <c r="W11" s="154">
        <v>6331.175000000002</v>
      </c>
      <c r="X11" s="154">
        <v>12356.189000000002</v>
      </c>
      <c r="Y11" s="154">
        <v>10013.188000000002</v>
      </c>
      <c r="Z11" s="154">
        <v>9709.3430000000008</v>
      </c>
      <c r="AA11" s="154">
        <v>9074.4239999999991</v>
      </c>
      <c r="AB11" s="154">
        <v>11193.306000000002</v>
      </c>
      <c r="AC11" s="154">
        <v>12194.198</v>
      </c>
      <c r="AD11" s="154">
        <v>12392.851000000008</v>
      </c>
      <c r="AE11" s="154">
        <v>10554.120999999999</v>
      </c>
      <c r="AF11" s="154">
        <v>14483.971999999998</v>
      </c>
      <c r="AG11" s="154">
        <v>20503.534999999996</v>
      </c>
      <c r="AH11" s="154">
        <v>18469.30599999999</v>
      </c>
      <c r="AI11" s="154">
        <v>12356.936000000002</v>
      </c>
      <c r="AJ11" s="119">
        <v>12586.663999999999</v>
      </c>
      <c r="AK11" s="52">
        <f t="shared" si="17"/>
        <v>1.8591016413777438E-2</v>
      </c>
      <c r="AM11" s="125">
        <f t="shared" si="0"/>
        <v>0.4983700555886183</v>
      </c>
      <c r="AN11" s="157">
        <f t="shared" si="1"/>
        <v>0.46272411236012051</v>
      </c>
      <c r="AO11" s="157">
        <f t="shared" si="2"/>
        <v>0.59620293919642087</v>
      </c>
      <c r="AP11" s="157">
        <f t="shared" si="3"/>
        <v>0.78832235306922693</v>
      </c>
      <c r="AQ11" s="157">
        <f t="shared" si="4"/>
        <v>0.48065790285305188</v>
      </c>
      <c r="AR11" s="157">
        <f t="shared" si="5"/>
        <v>0.53317937263440585</v>
      </c>
      <c r="AS11" s="157">
        <f t="shared" si="6"/>
        <v>0.58051031214885285</v>
      </c>
      <c r="AT11" s="157">
        <f t="shared" si="7"/>
        <v>0.53719749811892448</v>
      </c>
      <c r="AU11" s="157">
        <f t="shared" si="8"/>
        <v>0.98815241189063374</v>
      </c>
      <c r="AV11" s="157">
        <f t="shared" si="9"/>
        <v>0.54251916481950524</v>
      </c>
      <c r="AW11" s="157">
        <f t="shared" si="10"/>
        <v>0.50895878228594893</v>
      </c>
      <c r="AX11" s="157">
        <f t="shared" si="11"/>
        <v>0.53260521749669598</v>
      </c>
      <c r="AY11" s="157">
        <f t="shared" si="12"/>
        <v>0.68745029417799752</v>
      </c>
      <c r="AZ11" s="157">
        <f t="shared" si="13"/>
        <v>0.67900914174762028</v>
      </c>
      <c r="BA11" s="157">
        <f t="shared" si="14"/>
        <v>0.74840287503993419</v>
      </c>
      <c r="BB11" s="157">
        <f t="shared" si="18"/>
        <v>0.79852033473911921</v>
      </c>
      <c r="BC11" s="52">
        <f t="shared" si="15"/>
        <v>6.6965883444142019E-2</v>
      </c>
      <c r="BE11" s="105"/>
      <c r="BF11" s="105"/>
    </row>
    <row r="12" spans="1:58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318138.08000000066</v>
      </c>
      <c r="P12" s="202">
        <v>158638.54</v>
      </c>
      <c r="Q12" s="119">
        <v>129924.7799999999</v>
      </c>
      <c r="R12" s="52">
        <f t="shared" si="16"/>
        <v>-0.18100116150842102</v>
      </c>
      <c r="T12" s="109" t="s">
        <v>78</v>
      </c>
      <c r="U12" s="19">
        <v>8468.7459999999992</v>
      </c>
      <c r="V12" s="154">
        <v>4467.674</v>
      </c>
      <c r="W12" s="154">
        <v>6989.1480000000029</v>
      </c>
      <c r="X12" s="154">
        <v>11275.52199999999</v>
      </c>
      <c r="Y12" s="154">
        <v>8874.6120000000028</v>
      </c>
      <c r="Z12" s="154">
        <v>11770.861000000004</v>
      </c>
      <c r="AA12" s="154">
        <v>9513.2329999999984</v>
      </c>
      <c r="AB12" s="154">
        <v>14562.611999999999</v>
      </c>
      <c r="AC12" s="154">
        <v>13054.882</v>
      </c>
      <c r="AD12" s="154">
        <v>13834.111000000008</v>
      </c>
      <c r="AE12" s="154">
        <v>12299.127999999995</v>
      </c>
      <c r="AF12" s="154">
        <v>14683.353999999999</v>
      </c>
      <c r="AG12" s="154">
        <v>14797.464000000002</v>
      </c>
      <c r="AH12" s="154">
        <v>19672.213000000003</v>
      </c>
      <c r="AI12" s="154">
        <v>13628.670999999998</v>
      </c>
      <c r="AJ12" s="119">
        <v>10323.815000000001</v>
      </c>
      <c r="AK12" s="52">
        <f t="shared" si="17"/>
        <v>-0.24249290337994059</v>
      </c>
      <c r="AM12" s="125">
        <f t="shared" si="0"/>
        <v>0.48940102083250003</v>
      </c>
      <c r="AN12" s="157">
        <f t="shared" si="1"/>
        <v>0.50449374344847098</v>
      </c>
      <c r="AO12" s="157">
        <f t="shared" si="2"/>
        <v>0.57729878622795316</v>
      </c>
      <c r="AP12" s="157">
        <f t="shared" si="3"/>
        <v>0.79192363779461905</v>
      </c>
      <c r="AQ12" s="157">
        <f t="shared" si="4"/>
        <v>0.54221451310521085</v>
      </c>
      <c r="AR12" s="157">
        <f t="shared" si="5"/>
        <v>0.51688432623633229</v>
      </c>
      <c r="AS12" s="157">
        <f t="shared" si="6"/>
        <v>0.58966471319058733</v>
      </c>
      <c r="AT12" s="157">
        <f t="shared" si="7"/>
        <v>0.5887425368740008</v>
      </c>
      <c r="AU12" s="157">
        <f t="shared" si="8"/>
        <v>0.81811264500872194</v>
      </c>
      <c r="AV12" s="157">
        <f t="shared" si="9"/>
        <v>0.55588770322698033</v>
      </c>
      <c r="AW12" s="157">
        <f t="shared" si="10"/>
        <v>0.61193119574758248</v>
      </c>
      <c r="AX12" s="157">
        <f t="shared" si="11"/>
        <v>0.53029614319348128</v>
      </c>
      <c r="AY12" s="157">
        <f t="shared" si="12"/>
        <v>0.65521819073438026</v>
      </c>
      <c r="AZ12" s="157">
        <f t="shared" si="13"/>
        <v>0.61835455221204461</v>
      </c>
      <c r="BA12" s="157">
        <f t="shared" si="14"/>
        <v>0.85910214503991267</v>
      </c>
      <c r="BB12" s="157">
        <f t="shared" si="18"/>
        <v>0.79459938281211695</v>
      </c>
      <c r="BC12" s="52">
        <f t="shared" si="15"/>
        <v>-7.5081598387580578E-2</v>
      </c>
      <c r="BE12" s="105"/>
      <c r="BF12" s="105"/>
    </row>
    <row r="13" spans="1:58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202">
        <v>162936.15999999989</v>
      </c>
      <c r="Q13" s="119">
        <v>203806.63999999998</v>
      </c>
      <c r="R13" s="52">
        <f t="shared" si="16"/>
        <v>0.25083738318124182</v>
      </c>
      <c r="T13" s="109" t="s">
        <v>79</v>
      </c>
      <c r="U13" s="19">
        <v>8304.4390000000039</v>
      </c>
      <c r="V13" s="154">
        <v>7350.9219999999987</v>
      </c>
      <c r="W13" s="154">
        <v>8610.476999999999</v>
      </c>
      <c r="X13" s="154">
        <v>14121.920000000007</v>
      </c>
      <c r="Y13" s="154">
        <v>13262.653999999999</v>
      </c>
      <c r="Z13" s="154">
        <v>12363.967000000001</v>
      </c>
      <c r="AA13" s="154">
        <v>8473.6030000000046</v>
      </c>
      <c r="AB13" s="154">
        <v>11749.72900000001</v>
      </c>
      <c r="AC13" s="154">
        <v>14285.174000000001</v>
      </c>
      <c r="AD13" s="154">
        <v>14287.105000000005</v>
      </c>
      <c r="AE13" s="154">
        <v>16611.900999999998</v>
      </c>
      <c r="AF13" s="154">
        <v>15670.151999999995</v>
      </c>
      <c r="AG13" s="154">
        <v>16724.077000000001</v>
      </c>
      <c r="AH13" s="154">
        <v>19188.491000000005</v>
      </c>
      <c r="AI13" s="154">
        <v>13356.521000000012</v>
      </c>
      <c r="AJ13" s="119">
        <v>17398.378000000008</v>
      </c>
      <c r="AK13" s="52">
        <f t="shared" si="17"/>
        <v>0.30261300828262039</v>
      </c>
      <c r="AM13" s="125">
        <f t="shared" si="0"/>
        <v>0.53967478774498701</v>
      </c>
      <c r="AN13" s="157">
        <f t="shared" si="1"/>
        <v>0.50255463998014638</v>
      </c>
      <c r="AO13" s="157">
        <f t="shared" si="2"/>
        <v>0.66411025378018629</v>
      </c>
      <c r="AP13" s="157">
        <f t="shared" si="3"/>
        <v>0.78542266846555253</v>
      </c>
      <c r="AQ13" s="157">
        <f t="shared" si="4"/>
        <v>0.49213350654252608</v>
      </c>
      <c r="AR13" s="157">
        <f t="shared" si="5"/>
        <v>0.51999625184490039</v>
      </c>
      <c r="AS13" s="157">
        <f t="shared" si="6"/>
        <v>0.57328655806682549</v>
      </c>
      <c r="AT13" s="157">
        <f t="shared" si="7"/>
        <v>0.56676539384784497</v>
      </c>
      <c r="AU13" s="157">
        <f t="shared" si="8"/>
        <v>0.81053566648256559</v>
      </c>
      <c r="AV13" s="157">
        <f t="shared" si="9"/>
        <v>0.51265743593434887</v>
      </c>
      <c r="AW13" s="157">
        <f t="shared" si="10"/>
        <v>0.58120081940987156</v>
      </c>
      <c r="AX13" s="157">
        <f t="shared" si="11"/>
        <v>0.56183921787576485</v>
      </c>
      <c r="AY13" s="157">
        <f t="shared" si="12"/>
        <v>0.70847582532245557</v>
      </c>
      <c r="AZ13" s="157">
        <f t="shared" si="13"/>
        <v>0.65272437761799085</v>
      </c>
      <c r="BA13" s="157">
        <f t="shared" si="14"/>
        <v>0.81973952252219651</v>
      </c>
      <c r="BB13" s="157">
        <f t="shared" si="18"/>
        <v>0.8536708126879482</v>
      </c>
      <c r="BC13" s="52">
        <f t="shared" si="15"/>
        <v>4.1392770793033121E-2</v>
      </c>
      <c r="BE13" s="105"/>
      <c r="BF13" s="105"/>
    </row>
    <row r="14" spans="1:58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202">
        <v>160873.86000000007</v>
      </c>
      <c r="Q14" s="119"/>
      <c r="R14" s="52" t="str">
        <f t="shared" si="16"/>
        <v/>
      </c>
      <c r="T14" s="109" t="s">
        <v>80</v>
      </c>
      <c r="U14" s="19">
        <v>7854.7379999999985</v>
      </c>
      <c r="V14" s="154">
        <v>8326.2219999999998</v>
      </c>
      <c r="W14" s="154">
        <v>7079.4509999999991</v>
      </c>
      <c r="X14" s="154">
        <v>9224.3630000000012</v>
      </c>
      <c r="Y14" s="154">
        <v>8588.8440000000028</v>
      </c>
      <c r="Z14" s="154">
        <v>10903.496999999998</v>
      </c>
      <c r="AA14" s="154">
        <v>9835.2980000000043</v>
      </c>
      <c r="AB14" s="154">
        <v>10047.059999999994</v>
      </c>
      <c r="AC14" s="154">
        <v>13857.925999999999</v>
      </c>
      <c r="AD14" s="154">
        <v>14770.591999999991</v>
      </c>
      <c r="AE14" s="154">
        <v>15842.40800000001</v>
      </c>
      <c r="AF14" s="154">
        <v>12842.719000000006</v>
      </c>
      <c r="AG14" s="154">
        <v>16614.627</v>
      </c>
      <c r="AH14" s="154">
        <v>17015.243999999999</v>
      </c>
      <c r="AI14" s="154">
        <v>12453.349000000004</v>
      </c>
      <c r="AJ14" s="119"/>
      <c r="AK14" s="52" t="str">
        <f t="shared" si="17"/>
        <v/>
      </c>
      <c r="AM14" s="125">
        <f t="shared" si="0"/>
        <v>0.45427317597741834</v>
      </c>
      <c r="AN14" s="157">
        <f t="shared" si="1"/>
        <v>0.4208013449111434</v>
      </c>
      <c r="AO14" s="157">
        <f t="shared" si="2"/>
        <v>0.65057433259497854</v>
      </c>
      <c r="AP14" s="157">
        <f t="shared" si="3"/>
        <v>0.71673199543963806</v>
      </c>
      <c r="AQ14" s="157">
        <f t="shared" si="4"/>
        <v>0.436259341155668</v>
      </c>
      <c r="AR14" s="157">
        <f t="shared" si="5"/>
        <v>0.46104324133086483</v>
      </c>
      <c r="AS14" s="157">
        <f t="shared" si="6"/>
        <v>0.60980228558256033</v>
      </c>
      <c r="AT14" s="157">
        <f t="shared" si="7"/>
        <v>0.58552699212611625</v>
      </c>
      <c r="AU14" s="157">
        <f t="shared" si="8"/>
        <v>0.76922209294470589</v>
      </c>
      <c r="AV14" s="157">
        <f t="shared" si="9"/>
        <v>0.49861409740591178</v>
      </c>
      <c r="AW14" s="157">
        <f t="shared" si="10"/>
        <v>0.55334691691330395</v>
      </c>
      <c r="AX14" s="157">
        <f t="shared" si="11"/>
        <v>0.58589877803467094</v>
      </c>
      <c r="AY14" s="157">
        <f t="shared" si="12"/>
        <v>0.6847548913986925</v>
      </c>
      <c r="AZ14" s="157">
        <f t="shared" si="13"/>
        <v>0.67717661002250795</v>
      </c>
      <c r="BA14" s="157">
        <f t="shared" si="14"/>
        <v>0.77410643345040642</v>
      </c>
      <c r="BB14" s="157" t="str">
        <f t="shared" si="18"/>
        <v/>
      </c>
      <c r="BC14" s="52" t="str">
        <f t="shared" si="15"/>
        <v/>
      </c>
      <c r="BE14" s="105"/>
      <c r="BF14" s="105"/>
    </row>
    <row r="15" spans="1:58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202">
        <v>160588.72999999989</v>
      </c>
      <c r="Q15" s="119"/>
      <c r="R15" s="52" t="str">
        <f t="shared" si="16"/>
        <v/>
      </c>
      <c r="T15" s="109" t="s">
        <v>81</v>
      </c>
      <c r="U15" s="19">
        <v>8976.5390000000007</v>
      </c>
      <c r="V15" s="154">
        <v>8231.4969999999994</v>
      </c>
      <c r="W15" s="154">
        <v>7380.0529999999981</v>
      </c>
      <c r="X15" s="154">
        <v>9158.0150000000012</v>
      </c>
      <c r="Y15" s="154">
        <v>11920.680999999999</v>
      </c>
      <c r="Z15" s="154">
        <v>8611.9049999999952</v>
      </c>
      <c r="AA15" s="154">
        <v>9047.3699999999972</v>
      </c>
      <c r="AB15" s="154">
        <v>10872.128000000008</v>
      </c>
      <c r="AC15" s="154">
        <v>13645.628000000001</v>
      </c>
      <c r="AD15" s="154">
        <v>13484.313000000007</v>
      </c>
      <c r="AE15" s="154">
        <v>12902.209999999997</v>
      </c>
      <c r="AF15" s="154">
        <v>12615.414999999995</v>
      </c>
      <c r="AG15" s="154">
        <v>19603.920000000002</v>
      </c>
      <c r="AH15" s="154">
        <v>13282.670000000006</v>
      </c>
      <c r="AI15" s="154">
        <v>13379.387000000001</v>
      </c>
      <c r="AJ15" s="119"/>
      <c r="AK15" s="52" t="str">
        <f t="shared" si="17"/>
        <v/>
      </c>
      <c r="AM15" s="125">
        <f t="shared" si="0"/>
        <v>0.48608894904468092</v>
      </c>
      <c r="AN15" s="157">
        <f t="shared" si="1"/>
        <v>0.57028198953005838</v>
      </c>
      <c r="AO15" s="157">
        <f t="shared" si="2"/>
        <v>0.92129144158854492</v>
      </c>
      <c r="AP15" s="157">
        <f t="shared" si="3"/>
        <v>0.7448792684285741</v>
      </c>
      <c r="AQ15" s="157">
        <f t="shared" si="4"/>
        <v>0.55097709882665669</v>
      </c>
      <c r="AR15" s="157">
        <f t="shared" si="5"/>
        <v>0.56417277320115655</v>
      </c>
      <c r="AS15" s="157">
        <f t="shared" si="6"/>
        <v>0.60424963739491866</v>
      </c>
      <c r="AT15" s="157">
        <f t="shared" si="7"/>
        <v>0.79059534211607208</v>
      </c>
      <c r="AU15" s="157">
        <f t="shared" si="8"/>
        <v>0.86320088116450155</v>
      </c>
      <c r="AV15" s="157">
        <f t="shared" si="9"/>
        <v>0.54272632991931669</v>
      </c>
      <c r="AW15" s="157">
        <f t="shared" si="10"/>
        <v>0.66524202077045469</v>
      </c>
      <c r="AX15" s="157">
        <f t="shared" si="11"/>
        <v>0.67829880835180723</v>
      </c>
      <c r="AY15" s="157">
        <f t="shared" si="12"/>
        <v>0.71514501955494125</v>
      </c>
      <c r="AZ15" s="157">
        <f t="shared" si="13"/>
        <v>0.77600198495057482</v>
      </c>
      <c r="BA15" s="157">
        <f t="shared" si="14"/>
        <v>0.8331460744474416</v>
      </c>
      <c r="BB15" s="157" t="str">
        <f t="shared" si="18"/>
        <v/>
      </c>
      <c r="BC15" s="52" t="str">
        <f t="shared" si="15"/>
        <v/>
      </c>
      <c r="BE15" s="105"/>
      <c r="BF15" s="105"/>
    </row>
    <row r="16" spans="1:58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202">
        <v>145909.31999999989</v>
      </c>
      <c r="Q16" s="119"/>
      <c r="R16" s="52" t="str">
        <f t="shared" si="16"/>
        <v/>
      </c>
      <c r="T16" s="109" t="s">
        <v>82</v>
      </c>
      <c r="U16" s="19">
        <v>8917.1569999999974</v>
      </c>
      <c r="V16" s="154">
        <v>6317.9840000000004</v>
      </c>
      <c r="W16" s="154">
        <v>6844.7550000000019</v>
      </c>
      <c r="X16" s="154">
        <v>12425.312000000002</v>
      </c>
      <c r="Y16" s="154">
        <v>11852.688999999998</v>
      </c>
      <c r="Z16" s="154">
        <v>8900.4360000000015</v>
      </c>
      <c r="AA16" s="154">
        <v>10677.083000000001</v>
      </c>
      <c r="AB16" s="154">
        <v>13098.086000000008</v>
      </c>
      <c r="AC16" s="154">
        <v>16740.395</v>
      </c>
      <c r="AD16" s="154">
        <v>17459.428999999986</v>
      </c>
      <c r="AE16" s="154">
        <v>14265.805999999997</v>
      </c>
      <c r="AF16" s="154">
        <v>13945.046000000009</v>
      </c>
      <c r="AG16" s="154">
        <v>17808.539999999997</v>
      </c>
      <c r="AH16" s="154">
        <v>12604.263000000004</v>
      </c>
      <c r="AI16" s="154">
        <v>12015.865999999998</v>
      </c>
      <c r="AJ16" s="119"/>
      <c r="AK16" s="52" t="str">
        <f t="shared" si="17"/>
        <v/>
      </c>
      <c r="AM16" s="125">
        <f t="shared" si="0"/>
        <v>0.50940855377704619</v>
      </c>
      <c r="AN16" s="157">
        <f t="shared" si="1"/>
        <v>0.62502982699747878</v>
      </c>
      <c r="AO16" s="157">
        <f t="shared" si="2"/>
        <v>0.99154958019518513</v>
      </c>
      <c r="AP16" s="157">
        <f t="shared" si="3"/>
        <v>0.80404355483546253</v>
      </c>
      <c r="AQ16" s="157">
        <f t="shared" si="4"/>
        <v>0.61733227853359063</v>
      </c>
      <c r="AR16" s="157">
        <f t="shared" si="5"/>
        <v>0.71987570862832317</v>
      </c>
      <c r="AS16" s="157">
        <f t="shared" si="6"/>
        <v>0.76635350276526137</v>
      </c>
      <c r="AT16" s="157">
        <f t="shared" si="7"/>
        <v>0.8211433301976967</v>
      </c>
      <c r="AU16" s="157">
        <f t="shared" si="8"/>
        <v>0.76836051432490382</v>
      </c>
      <c r="AV16" s="157">
        <f t="shared" si="9"/>
        <v>0.62297780713489115</v>
      </c>
      <c r="AW16" s="157">
        <f t="shared" si="10"/>
        <v>0.64502965024503012</v>
      </c>
      <c r="AX16" s="157">
        <f t="shared" si="11"/>
        <v>0.62782479707526928</v>
      </c>
      <c r="AY16" s="157">
        <f t="shared" si="12"/>
        <v>0.68654140158990717</v>
      </c>
      <c r="AZ16" s="157">
        <f t="shared" si="13"/>
        <v>0.74745639444379508</v>
      </c>
      <c r="BA16" s="157">
        <f t="shared" si="14"/>
        <v>0.82351600295306748</v>
      </c>
      <c r="BB16" s="157" t="str">
        <f t="shared" si="18"/>
        <v/>
      </c>
      <c r="BC16" s="52" t="str">
        <f t="shared" si="15"/>
        <v/>
      </c>
      <c r="BE16" s="105"/>
      <c r="BF16" s="105"/>
    </row>
    <row r="17" spans="1:58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202">
        <v>187411.52999999988</v>
      </c>
      <c r="Q17" s="119"/>
      <c r="R17" s="52" t="str">
        <f t="shared" si="16"/>
        <v/>
      </c>
      <c r="T17" s="109" t="s">
        <v>83</v>
      </c>
      <c r="U17" s="19">
        <v>8623.6640000000007</v>
      </c>
      <c r="V17" s="154">
        <v>7729.3239999999987</v>
      </c>
      <c r="W17" s="154">
        <v>10518.219000000001</v>
      </c>
      <c r="X17" s="154">
        <v>7756.1780000000035</v>
      </c>
      <c r="Y17" s="154">
        <v>12715.098000000002</v>
      </c>
      <c r="Z17" s="154">
        <v>10229.966999999997</v>
      </c>
      <c r="AA17" s="154">
        <v>10778.716999999997</v>
      </c>
      <c r="AB17" s="154">
        <v>11138.637000000001</v>
      </c>
      <c r="AC17" s="154">
        <v>17757.596000000001</v>
      </c>
      <c r="AD17" s="154">
        <v>15905.198000000008</v>
      </c>
      <c r="AE17" s="154">
        <v>14901.102000000014</v>
      </c>
      <c r="AF17" s="154">
        <v>15769.840000000007</v>
      </c>
      <c r="AG17" s="154">
        <v>21137.471000000001</v>
      </c>
      <c r="AH17" s="154">
        <v>15377.04</v>
      </c>
      <c r="AI17" s="154">
        <v>16310.605999999989</v>
      </c>
      <c r="AJ17" s="119"/>
      <c r="AK17" s="52" t="str">
        <f t="shared" si="17"/>
        <v/>
      </c>
      <c r="AM17" s="125">
        <f t="shared" ref="AM17:AN23" si="19">(U17/B17)*10</f>
        <v>0.60031460662581315</v>
      </c>
      <c r="AN17" s="157">
        <f t="shared" si="19"/>
        <v>0.71355709966938063</v>
      </c>
      <c r="AO17" s="157">
        <f t="shared" ref="AO17:AR19" si="20">IF(W17="","",(W17/D17)*10)</f>
        <v>0.83440387019522733</v>
      </c>
      <c r="AP17" s="157">
        <f t="shared" si="20"/>
        <v>0.75962205850307263</v>
      </c>
      <c r="AQ17" s="157">
        <f t="shared" si="20"/>
        <v>0.665186196292187</v>
      </c>
      <c r="AR17" s="157">
        <f t="shared" si="20"/>
        <v>0.71107592250929597</v>
      </c>
      <c r="AS17" s="157">
        <f t="shared" ref="AS17:AY22" si="21">(AA17/H17)*10</f>
        <v>0.71269022597614096</v>
      </c>
      <c r="AT17" s="157">
        <f t="shared" si="21"/>
        <v>0.81960669958150867</v>
      </c>
      <c r="AU17" s="157">
        <f t="shared" si="21"/>
        <v>0.65924492501094711</v>
      </c>
      <c r="AV17" s="157">
        <f t="shared" si="21"/>
        <v>0.69739113193480651</v>
      </c>
      <c r="AW17" s="157">
        <f t="shared" si="21"/>
        <v>0.65871886092679444</v>
      </c>
      <c r="AX17" s="157">
        <f t="shared" si="21"/>
        <v>0.73566620101991387</v>
      </c>
      <c r="AY17" s="157">
        <f t="shared" si="21"/>
        <v>0.76443149183598691</v>
      </c>
      <c r="AZ17" s="157">
        <f t="shared" si="13"/>
        <v>0.82982872772482164</v>
      </c>
      <c r="BA17" s="157">
        <f t="shared" si="14"/>
        <v>0.87030963356416757</v>
      </c>
      <c r="BB17" s="157" t="str">
        <f t="shared" si="18"/>
        <v/>
      </c>
      <c r="BC17" s="52" t="str">
        <f t="shared" si="15"/>
        <v/>
      </c>
      <c r="BE17" s="105"/>
      <c r="BF17" s="105"/>
    </row>
    <row r="18" spans="1:58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202">
        <v>178113.21999999974</v>
      </c>
      <c r="Q18" s="119"/>
      <c r="R18" s="52" t="str">
        <f t="shared" si="16"/>
        <v/>
      </c>
      <c r="T18" s="109" t="s">
        <v>84</v>
      </c>
      <c r="U18" s="19">
        <v>8608.0499999999975</v>
      </c>
      <c r="V18" s="154">
        <v>10777.051000000001</v>
      </c>
      <c r="W18" s="154">
        <v>8423.9280000000035</v>
      </c>
      <c r="X18" s="154">
        <v>14158.847</v>
      </c>
      <c r="Y18" s="154">
        <v>13639.642000000007</v>
      </c>
      <c r="Z18" s="154">
        <v>9440.7710000000006</v>
      </c>
      <c r="AA18" s="154">
        <v>11551.010000000002</v>
      </c>
      <c r="AB18" s="154">
        <v>14804.034999999996</v>
      </c>
      <c r="AC18" s="154">
        <v>13581.739</v>
      </c>
      <c r="AD18" s="154">
        <v>16207.478999999999</v>
      </c>
      <c r="AE18" s="154">
        <v>14210.079999999994</v>
      </c>
      <c r="AF18" s="154">
        <v>17409.10100000001</v>
      </c>
      <c r="AG18" s="154">
        <v>19690.529000000002</v>
      </c>
      <c r="AH18" s="154">
        <v>13497.761999999999</v>
      </c>
      <c r="AI18" s="154">
        <v>13990.055</v>
      </c>
      <c r="AJ18" s="119"/>
      <c r="AK18" s="52" t="str">
        <f t="shared" si="17"/>
        <v/>
      </c>
      <c r="AM18" s="125">
        <f t="shared" si="19"/>
        <v>0.56293609227965202</v>
      </c>
      <c r="AN18" s="157">
        <f t="shared" si="19"/>
        <v>0.49757933898949919</v>
      </c>
      <c r="AO18" s="157">
        <f t="shared" si="20"/>
        <v>0.98046650538801527</v>
      </c>
      <c r="AP18" s="157">
        <f t="shared" si="20"/>
        <v>0.61540853762851611</v>
      </c>
      <c r="AQ18" s="157">
        <f t="shared" si="20"/>
        <v>0.58447388363736552</v>
      </c>
      <c r="AR18" s="157">
        <f t="shared" si="20"/>
        <v>0.63213282543644767</v>
      </c>
      <c r="AS18" s="157">
        <f t="shared" si="21"/>
        <v>0.68056524515204542</v>
      </c>
      <c r="AT18" s="157">
        <f t="shared" si="21"/>
        <v>0.91603617653690639</v>
      </c>
      <c r="AU18" s="157">
        <f t="shared" si="21"/>
        <v>0.67341958545274683</v>
      </c>
      <c r="AV18" s="157">
        <f t="shared" si="21"/>
        <v>0.7003002037365289</v>
      </c>
      <c r="AW18" s="157">
        <f t="shared" si="21"/>
        <v>0.56951749515031103</v>
      </c>
      <c r="AX18" s="157">
        <f t="shared" si="21"/>
        <v>0.71024266463191987</v>
      </c>
      <c r="AY18" s="157">
        <f t="shared" si="21"/>
        <v>0.66289479896411974</v>
      </c>
      <c r="AZ18" s="157">
        <f t="shared" si="13"/>
        <v>0.70266087654455567</v>
      </c>
      <c r="BA18" s="157">
        <f t="shared" si="14"/>
        <v>0.78545854148277261</v>
      </c>
      <c r="BB18" s="157" t="str">
        <f t="shared" si="18"/>
        <v/>
      </c>
      <c r="BC18" s="52" t="str">
        <f t="shared" si="15"/>
        <v/>
      </c>
      <c r="BE18" s="105"/>
      <c r="BF18" s="105"/>
    </row>
    <row r="19" spans="1:58" ht="20.100000000000001" customHeight="1" thickBot="1" x14ac:dyDescent="0.3">
      <c r="A19" s="35" t="str">
        <f>'2'!A19</f>
        <v>jan-jul</v>
      </c>
      <c r="B19" s="167">
        <f>SUM(B7:B13)</f>
        <v>987071.38000000012</v>
      </c>
      <c r="C19" s="168">
        <f t="shared" ref="C19:Q19" si="22">SUM(C7:C13)</f>
        <v>867888.19999999984</v>
      </c>
      <c r="D19" s="168">
        <f t="shared" si="22"/>
        <v>826215.44</v>
      </c>
      <c r="E19" s="168">
        <f t="shared" si="22"/>
        <v>861169.94999999984</v>
      </c>
      <c r="F19" s="168">
        <f t="shared" si="22"/>
        <v>1300452.7599999998</v>
      </c>
      <c r="G19" s="168">
        <f t="shared" si="22"/>
        <v>1355096.22</v>
      </c>
      <c r="H19" s="168">
        <f t="shared" si="22"/>
        <v>1033144.8400000002</v>
      </c>
      <c r="I19" s="168">
        <f t="shared" si="22"/>
        <v>1389690.3199999996</v>
      </c>
      <c r="J19" s="168">
        <f t="shared" si="22"/>
        <v>950047.08</v>
      </c>
      <c r="K19" s="168">
        <f t="shared" si="22"/>
        <v>1650812.1800000004</v>
      </c>
      <c r="L19" s="168">
        <f t="shared" si="22"/>
        <v>1568099.8</v>
      </c>
      <c r="M19" s="168">
        <f t="shared" si="22"/>
        <v>1884175.4900000007</v>
      </c>
      <c r="N19" s="168">
        <f t="shared" si="22"/>
        <v>1621715.5099999986</v>
      </c>
      <c r="O19" s="168">
        <f t="shared" si="22"/>
        <v>1924295.0800000008</v>
      </c>
      <c r="P19" s="168">
        <f t="shared" si="22"/>
        <v>1110284.6099999999</v>
      </c>
      <c r="Q19" s="311">
        <f t="shared" si="22"/>
        <v>1138785.4199999992</v>
      </c>
      <c r="R19" s="164">
        <f t="shared" si="16"/>
        <v>2.56698235238975E-2</v>
      </c>
      <c r="S19" s="171"/>
      <c r="T19" s="170"/>
      <c r="U19" s="167">
        <f>SUM(U7:U13)</f>
        <v>46513.217000000004</v>
      </c>
      <c r="V19" s="168">
        <f t="shared" ref="V19:AJ19" si="23">SUM(V7:V13)</f>
        <v>40532.491000000002</v>
      </c>
      <c r="W19" s="168">
        <f t="shared" si="23"/>
        <v>46124.894</v>
      </c>
      <c r="X19" s="168">
        <f t="shared" si="23"/>
        <v>69676.286000000007</v>
      </c>
      <c r="Y19" s="168">
        <f t="shared" si="23"/>
        <v>66437.036999999997</v>
      </c>
      <c r="Z19" s="168">
        <f t="shared" si="23"/>
        <v>68668.332999999999</v>
      </c>
      <c r="AA19" s="168">
        <f t="shared" si="23"/>
        <v>58301.058000000012</v>
      </c>
      <c r="AB19" s="168">
        <f t="shared" si="23"/>
        <v>77245.98000000001</v>
      </c>
      <c r="AC19" s="168">
        <f t="shared" si="23"/>
        <v>79143.767000000007</v>
      </c>
      <c r="AD19" s="168">
        <f t="shared" si="23"/>
        <v>91381.327000000034</v>
      </c>
      <c r="AE19" s="168">
        <f t="shared" si="23"/>
        <v>94133.107000000004</v>
      </c>
      <c r="AF19" s="168">
        <f t="shared" si="23"/>
        <v>100283.91799999998</v>
      </c>
      <c r="AG19" s="168">
        <f t="shared" si="23"/>
        <v>110488.58800000002</v>
      </c>
      <c r="AH19" s="168">
        <f t="shared" si="23"/>
        <v>125804.61</v>
      </c>
      <c r="AI19" s="168">
        <f t="shared" si="23"/>
        <v>85432.753000000041</v>
      </c>
      <c r="AJ19" s="169">
        <f t="shared" si="23"/>
        <v>87916.435000000012</v>
      </c>
      <c r="AK19" s="61">
        <f t="shared" si="17"/>
        <v>2.9071777658856088E-2</v>
      </c>
      <c r="AM19" s="172">
        <f t="shared" si="19"/>
        <v>0.47122445187297402</v>
      </c>
      <c r="AN19" s="173">
        <f t="shared" si="19"/>
        <v>0.46702433562295248</v>
      </c>
      <c r="AO19" s="173">
        <f t="shared" si="20"/>
        <v>0.55826715124084347</v>
      </c>
      <c r="AP19" s="173">
        <f t="shared" si="20"/>
        <v>0.80908868220494712</v>
      </c>
      <c r="AQ19" s="173">
        <f t="shared" si="20"/>
        <v>0.51087620437669723</v>
      </c>
      <c r="AR19" s="173">
        <f t="shared" si="20"/>
        <v>0.50674138106591426</v>
      </c>
      <c r="AS19" s="173">
        <f t="shared" si="21"/>
        <v>0.56430672392459513</v>
      </c>
      <c r="AT19" s="173">
        <f t="shared" si="21"/>
        <v>0.55585031347127778</v>
      </c>
      <c r="AU19" s="173">
        <f t="shared" si="21"/>
        <v>0.83305099995676024</v>
      </c>
      <c r="AV19" s="173">
        <f t="shared" si="21"/>
        <v>0.55355374831314852</v>
      </c>
      <c r="AW19" s="173">
        <f t="shared" si="21"/>
        <v>0.6003004847012926</v>
      </c>
      <c r="AX19" s="173">
        <f t="shared" si="21"/>
        <v>0.53224298125223957</v>
      </c>
      <c r="AY19" s="173">
        <f t="shared" si="21"/>
        <v>0.68130684647642115</v>
      </c>
      <c r="AZ19" s="173">
        <f t="shared" si="13"/>
        <v>0.65376984698209561</v>
      </c>
      <c r="BA19" s="173">
        <f t="shared" si="14"/>
        <v>0.76946714590594978</v>
      </c>
      <c r="BB19" s="173">
        <f>(AJ19/Q19)*10</f>
        <v>0.77201932388632155</v>
      </c>
      <c r="BC19" s="61">
        <f t="shared" si="15"/>
        <v>3.3168121523459034E-3</v>
      </c>
      <c r="BE19" s="105"/>
      <c r="BF19" s="105"/>
    </row>
    <row r="20" spans="1:58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P20" si="24">SUM(E7:E9)</f>
        <v>270933.47000000003</v>
      </c>
      <c r="F20" s="154">
        <f t="shared" si="24"/>
        <v>519508.35</v>
      </c>
      <c r="G20" s="154">
        <f t="shared" si="24"/>
        <v>534624.43999999983</v>
      </c>
      <c r="H20" s="154">
        <f t="shared" si="24"/>
        <v>446773.26</v>
      </c>
      <c r="I20" s="154">
        <f t="shared" si="24"/>
        <v>530786.49</v>
      </c>
      <c r="J20" s="154">
        <f t="shared" si="24"/>
        <v>340453.22</v>
      </c>
      <c r="K20" s="154">
        <f t="shared" si="24"/>
        <v>649895.34000000008</v>
      </c>
      <c r="L20" s="154">
        <f t="shared" si="24"/>
        <v>640920.42999999993</v>
      </c>
      <c r="M20" s="154">
        <f t="shared" si="24"/>
        <v>817875.08000000077</v>
      </c>
      <c r="N20" s="154">
        <f t="shared" si="24"/>
        <v>652629.94999999914</v>
      </c>
      <c r="O20" s="154">
        <f t="shared" ref="O20" si="25">SUM(O7:O9)</f>
        <v>773823.65999999992</v>
      </c>
      <c r="P20" s="154">
        <f t="shared" si="24"/>
        <v>460709.06999999972</v>
      </c>
      <c r="Q20" s="154">
        <f>IF(Q9="","",SUM(Q7:Q9))</f>
        <v>483801.30999999942</v>
      </c>
      <c r="R20" s="61">
        <f t="shared" si="16"/>
        <v>5.01232589147848E-2</v>
      </c>
      <c r="T20" s="109" t="s">
        <v>85</v>
      </c>
      <c r="U20" s="19">
        <f>SUM(U7:U9)</f>
        <v>17386.603999999999</v>
      </c>
      <c r="V20" s="154">
        <f t="shared" ref="V20" si="26">SUM(V7:V9)</f>
        <v>16187.608</v>
      </c>
      <c r="W20" s="154">
        <f>SUM(W7:W9)</f>
        <v>17207.878999999994</v>
      </c>
      <c r="X20" s="154">
        <f t="shared" ref="X20:AI20" si="27">SUM(X7:X9)</f>
        <v>22973.369000000002</v>
      </c>
      <c r="Y20" s="154">
        <f t="shared" si="27"/>
        <v>26551.153999999995</v>
      </c>
      <c r="Z20" s="154">
        <f t="shared" si="27"/>
        <v>26243.759999999998</v>
      </c>
      <c r="AA20" s="154">
        <f t="shared" si="27"/>
        <v>24497.342000000004</v>
      </c>
      <c r="AB20" s="154">
        <f t="shared" si="27"/>
        <v>29314.421999999999</v>
      </c>
      <c r="AC20" s="154">
        <f t="shared" si="27"/>
        <v>28198.834000000003</v>
      </c>
      <c r="AD20" s="154">
        <f t="shared" si="27"/>
        <v>37842.870999999999</v>
      </c>
      <c r="AE20" s="154">
        <f t="shared" si="27"/>
        <v>40547.094000000005</v>
      </c>
      <c r="AF20" s="154">
        <f t="shared" si="27"/>
        <v>42274.478999999992</v>
      </c>
      <c r="AG20" s="154">
        <f t="shared" si="27"/>
        <v>43123.891000000003</v>
      </c>
      <c r="AH20" s="154">
        <f t="shared" ref="AH20" si="28">SUM(AH7:AH9)</f>
        <v>51420.454000000005</v>
      </c>
      <c r="AI20" s="154">
        <f t="shared" si="27"/>
        <v>33831.165000000023</v>
      </c>
      <c r="AJ20" s="202">
        <f>IF(AJ9="","",SUM(AJ7:AJ9))</f>
        <v>35407.882000000005</v>
      </c>
      <c r="AK20" s="61">
        <f t="shared" si="17"/>
        <v>4.6605459788333664E-2</v>
      </c>
      <c r="AM20" s="124">
        <f t="shared" si="19"/>
        <v>0.45277968317460826</v>
      </c>
      <c r="AN20" s="156">
        <f t="shared" si="19"/>
        <v>0.44870661372088694</v>
      </c>
      <c r="AO20" s="156">
        <f t="shared" ref="AO20:AR22" si="29">(W20/D20)*10</f>
        <v>0.50886638186154198</v>
      </c>
      <c r="AP20" s="156">
        <f t="shared" si="29"/>
        <v>0.84793395958055684</v>
      </c>
      <c r="AQ20" s="156">
        <f t="shared" si="29"/>
        <v>0.51108233390281399</v>
      </c>
      <c r="AR20" s="156">
        <f t="shared" si="29"/>
        <v>0.49088216019454722</v>
      </c>
      <c r="AS20" s="156">
        <f t="shared" si="21"/>
        <v>0.54831710384815791</v>
      </c>
      <c r="AT20" s="156">
        <f t="shared" si="21"/>
        <v>0.55228274555367829</v>
      </c>
      <c r="AU20" s="156">
        <f t="shared" si="21"/>
        <v>0.82827338216980306</v>
      </c>
      <c r="AV20" s="156">
        <f t="shared" si="21"/>
        <v>0.5822917733184545</v>
      </c>
      <c r="AW20" s="156">
        <f t="shared" si="21"/>
        <v>0.63263850085103401</v>
      </c>
      <c r="AX20" s="156">
        <f t="shared" si="21"/>
        <v>0.51688185682341559</v>
      </c>
      <c r="AY20" s="156">
        <f t="shared" si="21"/>
        <v>0.66077094684361415</v>
      </c>
      <c r="AZ20" s="156">
        <f t="shared" si="13"/>
        <v>0.66449834320134393</v>
      </c>
      <c r="BA20" s="156">
        <f t="shared" si="14"/>
        <v>0.73432817374313997</v>
      </c>
      <c r="BB20" s="156">
        <f>IF(AJ20="","",(AJ20/Q20)*10)</f>
        <v>0.73186825393259158</v>
      </c>
      <c r="BC20" s="61">
        <f t="shared" si="15"/>
        <v>-3.349891640421843E-3</v>
      </c>
      <c r="BE20" s="105"/>
      <c r="BF20" s="105"/>
    </row>
    <row r="21" spans="1:58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P21" si="30">SUM(E10:E12)</f>
        <v>410436.21999999991</v>
      </c>
      <c r="F21" s="154">
        <f t="shared" si="30"/>
        <v>511451.39999999991</v>
      </c>
      <c r="G21" s="154">
        <f t="shared" si="30"/>
        <v>582701.47000000009</v>
      </c>
      <c r="H21" s="154">
        <f t="shared" si="30"/>
        <v>438564.12</v>
      </c>
      <c r="I21" s="154">
        <f t="shared" si="30"/>
        <v>651591.7899999998</v>
      </c>
      <c r="J21" s="154">
        <f t="shared" si="30"/>
        <v>433350.24</v>
      </c>
      <c r="K21" s="154">
        <f t="shared" si="30"/>
        <v>722229.66999999993</v>
      </c>
      <c r="L21" s="154">
        <f t="shared" si="30"/>
        <v>641359.04</v>
      </c>
      <c r="M21" s="154">
        <f t="shared" si="30"/>
        <v>787392.28999999992</v>
      </c>
      <c r="N21" s="154">
        <f t="shared" si="30"/>
        <v>733028.42999999993</v>
      </c>
      <c r="O21" s="154">
        <f t="shared" ref="O21" si="31">SUM(O10:O12)</f>
        <v>856496.02000000072</v>
      </c>
      <c r="P21" s="154">
        <f t="shared" si="30"/>
        <v>486639.38000000024</v>
      </c>
      <c r="Q21" s="154">
        <f>IF(Q12="","",SUM(Q10:Q12))</f>
        <v>451177.46999999974</v>
      </c>
      <c r="R21" s="52">
        <f t="shared" si="16"/>
        <v>-7.2871024124682396E-2</v>
      </c>
      <c r="T21" s="109" t="s">
        <v>86</v>
      </c>
      <c r="U21" s="19">
        <f>SUM(U10:U12)</f>
        <v>20822.173999999999</v>
      </c>
      <c r="V21" s="154">
        <f t="shared" ref="V21" si="32">SUM(V10:V12)</f>
        <v>16993.961000000003</v>
      </c>
      <c r="W21" s="154">
        <f>SUM(W10:W12)</f>
        <v>20306.538000000008</v>
      </c>
      <c r="X21" s="154">
        <f t="shared" ref="X21:AI21" si="33">SUM(X10:X12)</f>
        <v>32580.996999999992</v>
      </c>
      <c r="Y21" s="154">
        <f t="shared" si="33"/>
        <v>26623.229000000007</v>
      </c>
      <c r="Z21" s="154">
        <f t="shared" si="33"/>
        <v>30060.606000000007</v>
      </c>
      <c r="AA21" s="154">
        <f t="shared" si="33"/>
        <v>25330.112999999998</v>
      </c>
      <c r="AB21" s="154">
        <f t="shared" si="33"/>
        <v>36181.829000000005</v>
      </c>
      <c r="AC21" s="154">
        <f t="shared" si="33"/>
        <v>36659.758999999998</v>
      </c>
      <c r="AD21" s="154">
        <f t="shared" si="33"/>
        <v>39251.351000000017</v>
      </c>
      <c r="AE21" s="154">
        <f t="shared" si="33"/>
        <v>36974.111999999994</v>
      </c>
      <c r="AF21" s="154">
        <f t="shared" si="33"/>
        <v>42339.286999999997</v>
      </c>
      <c r="AG21" s="154">
        <f t="shared" si="33"/>
        <v>50640.62</v>
      </c>
      <c r="AH21" s="154">
        <f t="shared" ref="AH21" si="34">SUM(AH10:AH12)</f>
        <v>55195.664999999994</v>
      </c>
      <c r="AI21" s="154">
        <f t="shared" si="33"/>
        <v>38245.06700000001</v>
      </c>
      <c r="AJ21" s="202">
        <f>IF(AJ12="","",SUM(AJ10:AJ12))</f>
        <v>35110.175000000003</v>
      </c>
      <c r="AK21" s="52">
        <f t="shared" si="17"/>
        <v>-8.1968532046237663E-2</v>
      </c>
      <c r="AM21" s="125">
        <f t="shared" si="19"/>
        <v>0.4635433813049899</v>
      </c>
      <c r="AN21" s="157">
        <f t="shared" si="19"/>
        <v>0.4709352422927755</v>
      </c>
      <c r="AO21" s="157">
        <f t="shared" si="29"/>
        <v>0.56658857702200172</v>
      </c>
      <c r="AP21" s="157">
        <f t="shared" si="29"/>
        <v>0.7938138841645116</v>
      </c>
      <c r="AQ21" s="157">
        <f t="shared" si="29"/>
        <v>0.52054269477021697</v>
      </c>
      <c r="AR21" s="157">
        <f t="shared" si="29"/>
        <v>0.51588347631935783</v>
      </c>
      <c r="AS21" s="157">
        <f t="shared" si="21"/>
        <v>0.57756920470374995</v>
      </c>
      <c r="AT21" s="157">
        <f t="shared" si="21"/>
        <v>0.55528368459031718</v>
      </c>
      <c r="AU21" s="157">
        <f t="shared" si="21"/>
        <v>0.84596143295086201</v>
      </c>
      <c r="AV21" s="157">
        <f t="shared" si="21"/>
        <v>0.54347464013767288</v>
      </c>
      <c r="AW21" s="157">
        <f t="shared" si="21"/>
        <v>0.57649631008553326</v>
      </c>
      <c r="AX21" s="157">
        <f t="shared" si="21"/>
        <v>0.53771528547733172</v>
      </c>
      <c r="AY21" s="157">
        <f t="shared" si="21"/>
        <v>0.69084114513812245</v>
      </c>
      <c r="AZ21" s="157">
        <f t="shared" si="13"/>
        <v>0.64443574413807492</v>
      </c>
      <c r="BA21" s="157">
        <f t="shared" si="14"/>
        <v>0.78590160541467058</v>
      </c>
      <c r="BB21" s="302">
        <f>IF(AJ21="","",(AJ21/Q21)*10)</f>
        <v>0.77818989942028849</v>
      </c>
      <c r="BC21" s="52">
        <f t="shared" si="15"/>
        <v>-9.8125591565792897E-3</v>
      </c>
      <c r="BE21" s="105"/>
      <c r="BF21" s="105"/>
    </row>
    <row r="22" spans="1:58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P22" si="35">SUM(E13:E15)</f>
        <v>431446.86999999988</v>
      </c>
      <c r="F22" s="154">
        <f t="shared" si="35"/>
        <v>682723.02999999991</v>
      </c>
      <c r="G22" s="154">
        <f t="shared" si="35"/>
        <v>626913.08999999985</v>
      </c>
      <c r="H22" s="154">
        <f t="shared" si="35"/>
        <v>458823.13999999961</v>
      </c>
      <c r="I22" s="154">
        <f t="shared" si="35"/>
        <v>516420.31999999972</v>
      </c>
      <c r="J22" s="154">
        <f t="shared" si="35"/>
        <v>514480.41000000003</v>
      </c>
      <c r="K22" s="154">
        <f t="shared" si="35"/>
        <v>823375.22000000055</v>
      </c>
      <c r="L22" s="154">
        <f t="shared" si="35"/>
        <v>766069.49</v>
      </c>
      <c r="M22" s="154">
        <f t="shared" si="35"/>
        <v>684091.10999999964</v>
      </c>
      <c r="N22" s="154">
        <f t="shared" si="35"/>
        <v>752818.34999999928</v>
      </c>
      <c r="O22" s="154">
        <f t="shared" ref="O22" si="36">SUM(O13:O15)</f>
        <v>716410.84000000008</v>
      </c>
      <c r="P22" s="154">
        <f t="shared" si="35"/>
        <v>484398.74999999988</v>
      </c>
      <c r="Q22" s="154" t="str">
        <f>IF(Q15="","",SUM(Q13:Q15))</f>
        <v/>
      </c>
      <c r="R22" s="52" t="str">
        <f t="shared" si="16"/>
        <v/>
      </c>
      <c r="T22" s="109" t="s">
        <v>87</v>
      </c>
      <c r="U22" s="19">
        <f>SUM(U13:U15)</f>
        <v>25135.716000000004</v>
      </c>
      <c r="V22" s="154">
        <f t="shared" ref="V22" si="37">SUM(V13:V15)</f>
        <v>23908.640999999996</v>
      </c>
      <c r="W22" s="154">
        <f>SUM(W13:W15)</f>
        <v>23069.980999999996</v>
      </c>
      <c r="X22" s="154">
        <f t="shared" ref="X22:AI22" si="38">SUM(X13:X15)</f>
        <v>32504.29800000001</v>
      </c>
      <c r="Y22" s="154">
        <f t="shared" si="38"/>
        <v>33772.178999999996</v>
      </c>
      <c r="Z22" s="154">
        <f t="shared" si="38"/>
        <v>31879.368999999995</v>
      </c>
      <c r="AA22" s="154">
        <f t="shared" si="38"/>
        <v>27356.271000000008</v>
      </c>
      <c r="AB22" s="154">
        <f t="shared" si="38"/>
        <v>32668.917000000012</v>
      </c>
      <c r="AC22" s="154">
        <f t="shared" si="38"/>
        <v>41788.728000000003</v>
      </c>
      <c r="AD22" s="154">
        <f t="shared" si="38"/>
        <v>42542.01</v>
      </c>
      <c r="AE22" s="154">
        <f t="shared" si="38"/>
        <v>45356.519000000008</v>
      </c>
      <c r="AF22" s="154">
        <f t="shared" si="38"/>
        <v>41128.285999999993</v>
      </c>
      <c r="AG22" s="154">
        <f t="shared" si="38"/>
        <v>52942.623999999996</v>
      </c>
      <c r="AH22" s="154">
        <f t="shared" ref="AH22" si="39">SUM(AH13:AH15)</f>
        <v>49486.405000000006</v>
      </c>
      <c r="AI22" s="154">
        <f t="shared" si="38"/>
        <v>39189.25700000002</v>
      </c>
      <c r="AJ22" s="202" t="str">
        <f>IF(AJ15="","",SUM(AJ13:AJ15))</f>
        <v/>
      </c>
      <c r="AK22" s="52" t="str">
        <f t="shared" si="17"/>
        <v/>
      </c>
      <c r="AM22" s="125">
        <f t="shared" si="19"/>
        <v>0.49145504558914899</v>
      </c>
      <c r="AN22" s="157">
        <f t="shared" si="19"/>
        <v>0.48945196647429901</v>
      </c>
      <c r="AO22" s="157">
        <f t="shared" si="29"/>
        <v>0.72415411933385454</v>
      </c>
      <c r="AP22" s="157">
        <f t="shared" si="29"/>
        <v>0.75337892705074017</v>
      </c>
      <c r="AQ22" s="157">
        <f t="shared" si="29"/>
        <v>0.49466881174346788</v>
      </c>
      <c r="AR22" s="157">
        <f t="shared" si="29"/>
        <v>0.50851337304186772</v>
      </c>
      <c r="AS22" s="157">
        <f t="shared" si="21"/>
        <v>0.59622692525926291</v>
      </c>
      <c r="AT22" s="157">
        <f t="shared" si="21"/>
        <v>0.63260324458185591</v>
      </c>
      <c r="AU22" s="157">
        <f t="shared" si="21"/>
        <v>0.8122511020390456</v>
      </c>
      <c r="AV22" s="157">
        <f t="shared" si="21"/>
        <v>0.5166782891523013</v>
      </c>
      <c r="AW22" s="157">
        <f t="shared" si="21"/>
        <v>0.59206794673417951</v>
      </c>
      <c r="AX22" s="157">
        <f t="shared" si="21"/>
        <v>0.60121064868099239</v>
      </c>
      <c r="AY22" s="157">
        <f t="shared" si="21"/>
        <v>0.70325894686281276</v>
      </c>
      <c r="AZ22" s="157">
        <f t="shared" si="13"/>
        <v>0.69075455363014893</v>
      </c>
      <c r="BA22" s="157">
        <f t="shared" si="14"/>
        <v>0.80902886310090671</v>
      </c>
      <c r="BB22" s="302" t="str">
        <f t="shared" ref="BB22:BB23" si="40">IF(AJ22="","",(AJ22/Q22)*10)</f>
        <v/>
      </c>
      <c r="BC22" s="52" t="str">
        <f t="shared" si="15"/>
        <v/>
      </c>
      <c r="BE22" s="105"/>
      <c r="BF22" s="105"/>
    </row>
    <row r="23" spans="1:58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P23" si="41">SUM(E16:E18)</f>
        <v>486713.37999999966</v>
      </c>
      <c r="F23" s="155">
        <f t="shared" si="41"/>
        <v>616515.64000000025</v>
      </c>
      <c r="G23" s="155">
        <f t="shared" si="41"/>
        <v>416852.43999999983</v>
      </c>
      <c r="H23" s="155">
        <f t="shared" si="41"/>
        <v>460289.7799999998</v>
      </c>
      <c r="I23" s="155">
        <f t="shared" si="41"/>
        <v>457022.28999999969</v>
      </c>
      <c r="J23" s="155">
        <f t="shared" si="41"/>
        <v>688917.43</v>
      </c>
      <c r="K23" s="155">
        <f t="shared" si="41"/>
        <v>739760.91000000038</v>
      </c>
      <c r="L23" s="155">
        <f t="shared" si="41"/>
        <v>696889.35999999987</v>
      </c>
      <c r="M23" s="155">
        <f t="shared" si="41"/>
        <v>681593.02000000014</v>
      </c>
      <c r="N23" s="155">
        <f t="shared" si="41"/>
        <v>832945.81000000052</v>
      </c>
      <c r="O23" s="155">
        <f t="shared" ref="O23" si="42">SUM(O16:O18)</f>
        <v>546027.48999999929</v>
      </c>
      <c r="P23" s="155">
        <f t="shared" si="41"/>
        <v>511434.06999999948</v>
      </c>
      <c r="Q23" s="155" t="str">
        <f>IF(Q18="","",SUM(Q16:Q18))</f>
        <v/>
      </c>
      <c r="R23" s="55" t="str">
        <f t="shared" si="16"/>
        <v/>
      </c>
      <c r="T23" s="110" t="s">
        <v>88</v>
      </c>
      <c r="U23" s="21">
        <f>SUM(U16:U18)</f>
        <v>26148.870999999992</v>
      </c>
      <c r="V23" s="155">
        <f t="shared" ref="V23" si="43">SUM(V16:V18)</f>
        <v>24824.359</v>
      </c>
      <c r="W23" s="155">
        <f>SUM(W16:W18)</f>
        <v>25786.902000000006</v>
      </c>
      <c r="X23" s="155">
        <f t="shared" ref="X23:AI23" si="44">SUM(X16:X18)</f>
        <v>34340.337000000007</v>
      </c>
      <c r="Y23" s="155">
        <f t="shared" si="44"/>
        <v>38207.429000000004</v>
      </c>
      <c r="Z23" s="155">
        <f t="shared" si="44"/>
        <v>28571.173999999999</v>
      </c>
      <c r="AA23" s="155">
        <f t="shared" si="44"/>
        <v>33006.81</v>
      </c>
      <c r="AB23" s="155">
        <f t="shared" si="44"/>
        <v>39040.758000000002</v>
      </c>
      <c r="AC23" s="155">
        <f t="shared" si="44"/>
        <v>48079.73</v>
      </c>
      <c r="AD23" s="155">
        <f t="shared" si="44"/>
        <v>49572.105999999992</v>
      </c>
      <c r="AE23" s="155">
        <f t="shared" si="44"/>
        <v>43376.988000000005</v>
      </c>
      <c r="AF23" s="155">
        <f t="shared" si="44"/>
        <v>47123.987000000023</v>
      </c>
      <c r="AG23" s="155">
        <f t="shared" si="44"/>
        <v>58636.54</v>
      </c>
      <c r="AH23" s="155">
        <f t="shared" ref="AH23" si="45">SUM(AH16:AH18)</f>
        <v>41479.065000000002</v>
      </c>
      <c r="AI23" s="155">
        <f t="shared" si="44"/>
        <v>42316.526999999987</v>
      </c>
      <c r="AJ23" s="203" t="str">
        <f>IF(AJ18="","",SUM(AJ16:AJ18))</f>
        <v/>
      </c>
      <c r="AK23" s="55" t="str">
        <f t="shared" si="17"/>
        <v/>
      </c>
      <c r="AM23" s="126">
        <f t="shared" si="19"/>
        <v>0.55445366590058986</v>
      </c>
      <c r="AN23" s="158">
        <f t="shared" si="19"/>
        <v>0.58274025510480154</v>
      </c>
      <c r="AO23" s="158">
        <f t="shared" ref="AO23:AY23" si="46">IF(AO18="","",(W23/D23)*10)</f>
        <v>0.91766659206541912</v>
      </c>
      <c r="AP23" s="158">
        <f t="shared" si="46"/>
        <v>0.70555563933746857</v>
      </c>
      <c r="AQ23" s="158">
        <f t="shared" si="46"/>
        <v>0.61973170704963765</v>
      </c>
      <c r="AR23" s="158">
        <f t="shared" si="46"/>
        <v>0.68540258514499786</v>
      </c>
      <c r="AS23" s="158">
        <f t="shared" si="46"/>
        <v>0.71708761380711117</v>
      </c>
      <c r="AT23" s="158">
        <f t="shared" si="46"/>
        <v>0.85424187953721087</v>
      </c>
      <c r="AU23" s="158">
        <f t="shared" si="46"/>
        <v>0.69790264995908136</v>
      </c>
      <c r="AV23" s="158">
        <f t="shared" si="46"/>
        <v>0.67010983318921202</v>
      </c>
      <c r="AW23" s="158">
        <f t="shared" si="46"/>
        <v>0.62243722590340611</v>
      </c>
      <c r="AX23" s="158">
        <f t="shared" si="46"/>
        <v>0.69138012886340905</v>
      </c>
      <c r="AY23" s="158">
        <f t="shared" si="46"/>
        <v>0.70396584382842342</v>
      </c>
      <c r="AZ23" s="158">
        <f t="shared" ref="AZ23" si="47">IF(AZ18="","",(AH23/O23)*10)</f>
        <v>0.75965158823780199</v>
      </c>
      <c r="BA23" s="158">
        <f t="shared" ref="BA23" si="48">IF(BA18="","",(AI23/P23)*10)</f>
        <v>0.82740922989350374</v>
      </c>
      <c r="BB23" s="303" t="str">
        <f t="shared" si="40"/>
        <v/>
      </c>
      <c r="BC23" s="55" t="str">
        <f t="shared" si="15"/>
        <v/>
      </c>
      <c r="BE23" s="105"/>
      <c r="BF23" s="105"/>
    </row>
    <row r="24" spans="1:58" x14ac:dyDescent="0.25">
      <c r="J24" s="119"/>
      <c r="K24" s="119"/>
      <c r="L24" s="119"/>
      <c r="M24" s="119"/>
      <c r="N24" s="119"/>
      <c r="O24" s="119"/>
      <c r="P24" s="119"/>
      <c r="T24" s="119">
        <f>SUM(U7:U18)</f>
        <v>89493.365000000005</v>
      </c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BE24" s="105"/>
      <c r="BF24" s="105"/>
    </row>
    <row r="25" spans="1:58" ht="15.75" thickBot="1" x14ac:dyDescent="0.3">
      <c r="R25" s="205" t="s">
        <v>1</v>
      </c>
      <c r="AK25" s="289">
        <v>1000</v>
      </c>
      <c r="BC25" s="289" t="s">
        <v>47</v>
      </c>
      <c r="BE25" s="105"/>
      <c r="BF25" s="105"/>
    </row>
    <row r="26" spans="1:58" ht="20.100000000000001" customHeight="1" x14ac:dyDescent="0.25">
      <c r="A26" s="350" t="s">
        <v>2</v>
      </c>
      <c r="B26" s="352" t="s">
        <v>71</v>
      </c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7"/>
      <c r="R26" s="355" t="str">
        <f>R4</f>
        <v>D       2025/2024</v>
      </c>
      <c r="T26" s="353" t="s">
        <v>3</v>
      </c>
      <c r="U26" s="345" t="s">
        <v>71</v>
      </c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7"/>
      <c r="AK26" s="355" t="str">
        <f>R26</f>
        <v>D       2025/2024</v>
      </c>
      <c r="AM26" s="345" t="s">
        <v>71</v>
      </c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7"/>
      <c r="BC26" s="355" t="str">
        <f>AK26</f>
        <v>D       2025/2024</v>
      </c>
      <c r="BE26" s="105"/>
      <c r="BF26" s="105"/>
    </row>
    <row r="27" spans="1:58" ht="20.100000000000001" customHeight="1" thickBot="1" x14ac:dyDescent="0.3">
      <c r="A27" s="351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5">
        <v>2024</v>
      </c>
      <c r="Q27" s="133">
        <v>2025</v>
      </c>
      <c r="R27" s="356"/>
      <c r="T27" s="354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56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265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76">
        <v>2023</v>
      </c>
      <c r="BA27" s="135">
        <v>2024</v>
      </c>
      <c r="BB27" s="266">
        <v>2025</v>
      </c>
      <c r="BC27" s="356"/>
      <c r="BE27" s="105"/>
      <c r="BF27" s="105"/>
    </row>
    <row r="28" spans="1:58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4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4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2"/>
      <c r="BE28" s="105"/>
      <c r="BF28" s="105"/>
    </row>
    <row r="29" spans="1:58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210592.18</v>
      </c>
      <c r="P29" s="153">
        <v>144226.96999999994</v>
      </c>
      <c r="Q29" s="112">
        <v>156286.95999999988</v>
      </c>
      <c r="R29" s="61">
        <f>IF(Q29="","",(Q29-P29)/P29)</f>
        <v>8.3618133279787663E-2</v>
      </c>
      <c r="T29" s="109" t="s">
        <v>73</v>
      </c>
      <c r="U29" s="39">
        <v>5016.9969999999994</v>
      </c>
      <c r="V29" s="153">
        <v>5270.674</v>
      </c>
      <c r="W29" s="153">
        <v>5254.5140000000001</v>
      </c>
      <c r="X29" s="153">
        <v>8076.4090000000024</v>
      </c>
      <c r="Y29" s="153">
        <v>9156.59</v>
      </c>
      <c r="Z29" s="153">
        <v>7918.5499999999993</v>
      </c>
      <c r="AA29" s="153">
        <v>7480.9960000000019</v>
      </c>
      <c r="AB29" s="153">
        <v>9138.478000000001</v>
      </c>
      <c r="AC29" s="153">
        <v>8324.8559999999998</v>
      </c>
      <c r="AD29" s="153">
        <v>11927.749</v>
      </c>
      <c r="AE29" s="153">
        <v>14184.973999999998</v>
      </c>
      <c r="AF29" s="153">
        <v>11496.755999999994</v>
      </c>
      <c r="AG29" s="153">
        <v>12141.410000000002</v>
      </c>
      <c r="AH29" s="153">
        <v>14522.108000000002</v>
      </c>
      <c r="AI29" s="153">
        <v>9776.6340000000037</v>
      </c>
      <c r="AJ29" s="112">
        <v>11769.335000000006</v>
      </c>
      <c r="AK29" s="61">
        <f>IF(AJ29="","",(AJ29-AI29)/AI29)</f>
        <v>0.20382280854535437</v>
      </c>
      <c r="AM29" s="124">
        <f t="shared" ref="AM29:AM38" si="49">(U29/B29)*10</f>
        <v>0.44749494995804673</v>
      </c>
      <c r="AN29" s="156">
        <f t="shared" ref="AN29:AN38" si="50">(V29/C29)*10</f>
        <v>0.42199049962249885</v>
      </c>
      <c r="AO29" s="156">
        <f t="shared" ref="AO29:AO38" si="51">(W29/D29)*10</f>
        <v>0.47202259593859536</v>
      </c>
      <c r="AP29" s="156">
        <f t="shared" ref="AP29:AP38" si="52">(X29/E29)*10</f>
        <v>0.8081632158864277</v>
      </c>
      <c r="AQ29" s="156">
        <f t="shared" ref="AQ29:AQ38" si="53">(Y29/F29)*10</f>
        <v>0.50550044106984959</v>
      </c>
      <c r="AR29" s="156">
        <f t="shared" ref="AR29:AR38" si="54">(Z29/G29)*10</f>
        <v>0.47895812371298058</v>
      </c>
      <c r="AS29" s="156">
        <f t="shared" ref="AS29:AS38" si="55">(AA29/H29)*10</f>
        <v>0.58749022877813117</v>
      </c>
      <c r="AT29" s="156">
        <f t="shared" ref="AT29:AT38" si="56">(AB29/I29)*10</f>
        <v>0.55261592323817688</v>
      </c>
      <c r="AU29" s="156">
        <f t="shared" ref="AU29:AU38" si="57">(AC29/J29)*10</f>
        <v>0.77172992674881657</v>
      </c>
      <c r="AV29" s="156">
        <f t="shared" ref="AV29:AV38" si="58">(AD29/K29)*10</f>
        <v>0.59323467465978674</v>
      </c>
      <c r="AW29" s="156">
        <f t="shared" ref="AW29:AW38" si="59">(AE29/L29)*10</f>
        <v>0.61384805672702092</v>
      </c>
      <c r="AX29" s="156">
        <f t="shared" ref="AX29:AX38" si="60">(AF29/M29)*10</f>
        <v>0.53656597117584959</v>
      </c>
      <c r="AY29" s="156">
        <f t="shared" ref="AY29:AZ38" si="61">(AG29/N29)*10</f>
        <v>0.64128226769950125</v>
      </c>
      <c r="AZ29" s="156">
        <f t="shared" si="61"/>
        <v>0.68958439007564309</v>
      </c>
      <c r="BA29" s="156">
        <f t="shared" ref="BA29:BA44" si="62">(AI29/P29)*10</f>
        <v>0.67786447985421927</v>
      </c>
      <c r="BB29" s="156">
        <f>(AJ29/Q29)*10</f>
        <v>0.75305930833896928</v>
      </c>
      <c r="BC29" s="61">
        <f t="shared" ref="BC29:BC45" si="63">IF(BB29="","",(BB29-BA29)/BA29)</f>
        <v>0.11092899940843827</v>
      </c>
      <c r="BE29" s="105"/>
      <c r="BF29" s="105"/>
    </row>
    <row r="30" spans="1:58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254936.74999999994</v>
      </c>
      <c r="P30" s="154">
        <v>163816.97999999992</v>
      </c>
      <c r="Q30" s="119">
        <v>176976.29999999978</v>
      </c>
      <c r="R30" s="52">
        <f t="shared" ref="R30:R45" si="64">IF(Q30="","",(Q30-P30)/P30)</f>
        <v>8.0329401750660209E-2</v>
      </c>
      <c r="T30" s="109" t="s">
        <v>74</v>
      </c>
      <c r="U30" s="19">
        <v>4768.4190000000008</v>
      </c>
      <c r="V30" s="154">
        <v>5015.1330000000007</v>
      </c>
      <c r="W30" s="154">
        <v>4911.1499999999996</v>
      </c>
      <c r="X30" s="154">
        <v>7549.5049999999992</v>
      </c>
      <c r="Y30" s="154">
        <v>9045.7329999999984</v>
      </c>
      <c r="Z30" s="154">
        <v>9256.7200000000012</v>
      </c>
      <c r="AA30" s="154">
        <v>8296.7439999999988</v>
      </c>
      <c r="AB30" s="154">
        <v>9856.137999999999</v>
      </c>
      <c r="AC30" s="154">
        <v>9306.1540000000005</v>
      </c>
      <c r="AD30" s="154">
        <v>13709.666999999996</v>
      </c>
      <c r="AE30" s="154">
        <v>12449.267000000005</v>
      </c>
      <c r="AF30" s="154">
        <v>12684.448000000004</v>
      </c>
      <c r="AG30" s="154">
        <v>16621.906999999996</v>
      </c>
      <c r="AH30" s="154">
        <v>15950.190999999999</v>
      </c>
      <c r="AI30" s="154">
        <v>11404.307000000008</v>
      </c>
      <c r="AJ30" s="119">
        <v>11650.797999999995</v>
      </c>
      <c r="AK30" s="52">
        <f t="shared" ref="AK30:AK45" si="65">IF(AJ30="","",(AJ30-AI30)/AI30)</f>
        <v>2.1613851679018029E-2</v>
      </c>
      <c r="AM30" s="125">
        <f t="shared" si="49"/>
        <v>0.46047109354109889</v>
      </c>
      <c r="AN30" s="157">
        <f t="shared" si="50"/>
        <v>0.45757226895448566</v>
      </c>
      <c r="AO30" s="157">
        <f t="shared" si="51"/>
        <v>0.5419617422671561</v>
      </c>
      <c r="AP30" s="157">
        <f t="shared" si="52"/>
        <v>0.82888642292733761</v>
      </c>
      <c r="AQ30" s="157">
        <f t="shared" si="53"/>
        <v>0.50636300335303253</v>
      </c>
      <c r="AR30" s="157">
        <f t="shared" si="54"/>
        <v>0.48905442795728249</v>
      </c>
      <c r="AS30" s="157">
        <f t="shared" si="55"/>
        <v>0.51556937685642856</v>
      </c>
      <c r="AT30" s="157">
        <f t="shared" si="56"/>
        <v>0.54755948056577153</v>
      </c>
      <c r="AU30" s="157">
        <f t="shared" si="57"/>
        <v>0.92171330852361721</v>
      </c>
      <c r="AV30" s="157">
        <f t="shared" si="58"/>
        <v>0.57411865515950256</v>
      </c>
      <c r="AW30" s="157">
        <f t="shared" si="59"/>
        <v>0.6218671970115851</v>
      </c>
      <c r="AX30" s="157">
        <f t="shared" si="60"/>
        <v>0.49425784549142993</v>
      </c>
      <c r="AY30" s="157">
        <f t="shared" si="61"/>
        <v>0.62654318974990453</v>
      </c>
      <c r="AZ30" s="157">
        <f t="shared" si="61"/>
        <v>0.62565287272235182</v>
      </c>
      <c r="BA30" s="157">
        <f t="shared" si="62"/>
        <v>0.69616147239437653</v>
      </c>
      <c r="BB30" s="157">
        <f>IF(AJ30="","",(AJ30/Q30)*10)</f>
        <v>0.65832532378629283</v>
      </c>
      <c r="BC30" s="52">
        <f t="shared" si="63"/>
        <v>-5.434967332787051E-2</v>
      </c>
      <c r="BE30" s="105"/>
      <c r="BF30" s="105"/>
    </row>
    <row r="31" spans="1:58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307397.88</v>
      </c>
      <c r="P31" s="154">
        <v>152254.7900000001</v>
      </c>
      <c r="Q31" s="119">
        <v>150190.68999999992</v>
      </c>
      <c r="R31" s="52">
        <f t="shared" si="64"/>
        <v>-1.3556880542150294E-2</v>
      </c>
      <c r="T31" s="109" t="s">
        <v>75</v>
      </c>
      <c r="U31" s="19">
        <v>7424.4470000000001</v>
      </c>
      <c r="V31" s="154">
        <v>5510.3540000000003</v>
      </c>
      <c r="W31" s="154">
        <v>6830.2309999999961</v>
      </c>
      <c r="X31" s="154">
        <v>7114.5390000000007</v>
      </c>
      <c r="Y31" s="154">
        <v>8082.2549999999983</v>
      </c>
      <c r="Z31" s="154">
        <v>8938.91</v>
      </c>
      <c r="AA31" s="154">
        <v>8489.652</v>
      </c>
      <c r="AB31" s="154">
        <v>9926.7349999999988</v>
      </c>
      <c r="AC31" s="154">
        <v>10260.373</v>
      </c>
      <c r="AD31" s="154">
        <v>11780.022999999999</v>
      </c>
      <c r="AE31" s="154">
        <v>12880.835000000003</v>
      </c>
      <c r="AF31" s="154">
        <v>17712.749</v>
      </c>
      <c r="AG31" s="154">
        <v>13728.199000000006</v>
      </c>
      <c r="AH31" s="154">
        <v>20045.862000000012</v>
      </c>
      <c r="AI31" s="154">
        <v>12012.421000000015</v>
      </c>
      <c r="AJ31" s="119">
        <v>11332.131000000005</v>
      </c>
      <c r="AK31" s="52">
        <f t="shared" si="65"/>
        <v>-5.6632214272211163E-2</v>
      </c>
      <c r="AM31" s="125">
        <f t="shared" si="49"/>
        <v>0.44241062088628053</v>
      </c>
      <c r="AN31" s="157">
        <f t="shared" si="50"/>
        <v>0.44000691509090828</v>
      </c>
      <c r="AO31" s="157">
        <f t="shared" si="51"/>
        <v>0.50306153781226581</v>
      </c>
      <c r="AP31" s="157">
        <f t="shared" si="52"/>
        <v>0.908169034292719</v>
      </c>
      <c r="AQ31" s="157">
        <f t="shared" si="53"/>
        <v>0.50798316681623246</v>
      </c>
      <c r="AR31" s="157">
        <f t="shared" si="54"/>
        <v>0.49726565111971294</v>
      </c>
      <c r="AS31" s="157">
        <f t="shared" si="55"/>
        <v>0.53652846921584385</v>
      </c>
      <c r="AT31" s="157">
        <f t="shared" si="56"/>
        <v>0.5373482716568041</v>
      </c>
      <c r="AU31" s="157">
        <f t="shared" si="57"/>
        <v>0.78173472362263119</v>
      </c>
      <c r="AV31" s="157">
        <f t="shared" si="58"/>
        <v>0.56172228676028879</v>
      </c>
      <c r="AW31" s="157">
        <f t="shared" si="59"/>
        <v>0.61636897129854362</v>
      </c>
      <c r="AX31" s="157">
        <f t="shared" si="60"/>
        <v>0.51111633914897814</v>
      </c>
      <c r="AY31" s="157">
        <f t="shared" si="61"/>
        <v>0.69550200427620168</v>
      </c>
      <c r="AZ31" s="157">
        <f t="shared" si="61"/>
        <v>0.65211451686003852</v>
      </c>
      <c r="BA31" s="157">
        <f t="shared" si="62"/>
        <v>0.78896834707137997</v>
      </c>
      <c r="BB31" s="157">
        <f t="shared" ref="BB31:BB40" si="66">IF(AJ31="","",(AJ31/Q31)*10)</f>
        <v>0.75451620869442781</v>
      </c>
      <c r="BC31" s="52">
        <f t="shared" si="63"/>
        <v>-4.3667326458453198E-2</v>
      </c>
      <c r="BE31" s="105"/>
      <c r="BF31" s="105"/>
    </row>
    <row r="32" spans="1:58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266098.18000000005</v>
      </c>
      <c r="P32" s="154">
        <v>162872.00000000006</v>
      </c>
      <c r="Q32" s="119">
        <v>163472.56999999989</v>
      </c>
      <c r="R32" s="52">
        <f t="shared" si="64"/>
        <v>3.6873741342884729E-3</v>
      </c>
      <c r="T32" s="109" t="s">
        <v>76</v>
      </c>
      <c r="U32" s="19">
        <v>6997.9059999999999</v>
      </c>
      <c r="V32" s="154">
        <v>5641.7790000000005</v>
      </c>
      <c r="W32" s="154">
        <v>6955.6630000000014</v>
      </c>
      <c r="X32" s="154">
        <v>8794.5019999999968</v>
      </c>
      <c r="Y32" s="154">
        <v>7652.6419999999989</v>
      </c>
      <c r="Z32" s="154">
        <v>8505.6460000000006</v>
      </c>
      <c r="AA32" s="154">
        <v>6662.3990000000013</v>
      </c>
      <c r="AB32" s="154">
        <v>10370.893000000004</v>
      </c>
      <c r="AC32" s="154">
        <v>11386.056</v>
      </c>
      <c r="AD32" s="154">
        <v>12901.989000000001</v>
      </c>
      <c r="AE32" s="154">
        <v>14090.422</v>
      </c>
      <c r="AF32" s="154">
        <v>12972.172999999997</v>
      </c>
      <c r="AG32" s="154">
        <v>15175.933000000003</v>
      </c>
      <c r="AH32" s="154">
        <v>16823.397999999997</v>
      </c>
      <c r="AI32" s="154">
        <v>12183.119000000002</v>
      </c>
      <c r="AJ32" s="119">
        <v>11955.948</v>
      </c>
      <c r="AK32" s="52">
        <f t="shared" si="65"/>
        <v>-1.8646374544975062E-2</v>
      </c>
      <c r="AM32" s="125">
        <f t="shared" si="49"/>
        <v>0.4117380456536428</v>
      </c>
      <c r="AN32" s="157">
        <f t="shared" si="50"/>
        <v>0.45017323810756427</v>
      </c>
      <c r="AO32" s="157">
        <f t="shared" si="51"/>
        <v>0.53052169146380823</v>
      </c>
      <c r="AP32" s="157">
        <f t="shared" si="52"/>
        <v>0.79315079340313666</v>
      </c>
      <c r="AQ32" s="157">
        <f t="shared" si="53"/>
        <v>0.54920904241465762</v>
      </c>
      <c r="AR32" s="157">
        <f t="shared" si="54"/>
        <v>0.49231320433642595</v>
      </c>
      <c r="AS32" s="157">
        <f t="shared" si="55"/>
        <v>0.55148844538658548</v>
      </c>
      <c r="AT32" s="157">
        <f t="shared" si="56"/>
        <v>0.52949059732220316</v>
      </c>
      <c r="AU32" s="157">
        <f t="shared" si="57"/>
        <v>0.75728905420077208</v>
      </c>
      <c r="AV32" s="157">
        <f t="shared" si="58"/>
        <v>0.52733538616375741</v>
      </c>
      <c r="AW32" s="157">
        <f t="shared" si="59"/>
        <v>0.60476032121983347</v>
      </c>
      <c r="AX32" s="157">
        <f t="shared" si="60"/>
        <v>0.54429927333323636</v>
      </c>
      <c r="AY32" s="157">
        <f t="shared" si="61"/>
        <v>0.72663491662813884</v>
      </c>
      <c r="AZ32" s="157">
        <f t="shared" si="61"/>
        <v>0.63222521852648494</v>
      </c>
      <c r="BA32" s="157">
        <f t="shared" si="62"/>
        <v>0.74801801414607783</v>
      </c>
      <c r="BB32" s="157">
        <f t="shared" si="66"/>
        <v>0.73137334294065415</v>
      </c>
      <c r="BC32" s="52">
        <f t="shared" si="63"/>
        <v>-2.2251698342351949E-2</v>
      </c>
      <c r="BE32" s="105"/>
      <c r="BF32" s="105"/>
    </row>
    <row r="33" spans="1:58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54">
        <v>165042.3800000003</v>
      </c>
      <c r="Q33" s="119">
        <v>157010.9199999999</v>
      </c>
      <c r="R33" s="52">
        <f t="shared" si="64"/>
        <v>-4.8663016129556452E-2</v>
      </c>
      <c r="T33" s="109" t="s">
        <v>77</v>
      </c>
      <c r="U33" s="19">
        <v>5233.5920000000015</v>
      </c>
      <c r="V33" s="154">
        <v>6774.5830000000024</v>
      </c>
      <c r="W33" s="154">
        <v>6184.9250000000011</v>
      </c>
      <c r="X33" s="154">
        <v>12346.015000000001</v>
      </c>
      <c r="Y33" s="154">
        <v>9823.5429999999997</v>
      </c>
      <c r="Z33" s="154">
        <v>9567.4180000000015</v>
      </c>
      <c r="AA33" s="154">
        <v>8927.2699999999986</v>
      </c>
      <c r="AB33" s="154">
        <v>11110.941999999997</v>
      </c>
      <c r="AC33" s="154">
        <v>11997.332</v>
      </c>
      <c r="AD33" s="154">
        <v>12224.240000000003</v>
      </c>
      <c r="AE33" s="154">
        <v>10503.531999999996</v>
      </c>
      <c r="AF33" s="154">
        <v>13714.956999999997</v>
      </c>
      <c r="AG33" s="154">
        <v>20165.158999999996</v>
      </c>
      <c r="AH33" s="154">
        <v>18190.89599999999</v>
      </c>
      <c r="AI33" s="154">
        <v>12209.923999999999</v>
      </c>
      <c r="AJ33" s="119">
        <v>12210.275000000001</v>
      </c>
      <c r="AK33" s="52">
        <f t="shared" si="65"/>
        <v>2.8747107680800187E-5</v>
      </c>
      <c r="AM33" s="125">
        <f t="shared" si="49"/>
        <v>0.49547514696423517</v>
      </c>
      <c r="AN33" s="157">
        <f t="shared" si="50"/>
        <v>0.46184732439637305</v>
      </c>
      <c r="AO33" s="157">
        <f t="shared" si="51"/>
        <v>0.58455084732547036</v>
      </c>
      <c r="AP33" s="157">
        <f t="shared" si="52"/>
        <v>0.78769456194735565</v>
      </c>
      <c r="AQ33" s="157">
        <f t="shared" si="53"/>
        <v>0.4740445861025222</v>
      </c>
      <c r="AR33" s="157">
        <f t="shared" si="54"/>
        <v>0.52641405214864356</v>
      </c>
      <c r="AS33" s="157">
        <f t="shared" si="55"/>
        <v>0.57203930554337168</v>
      </c>
      <c r="AT33" s="157">
        <f t="shared" si="56"/>
        <v>0.53330507840023977</v>
      </c>
      <c r="AU33" s="157">
        <f t="shared" si="57"/>
        <v>0.97449836694611214</v>
      </c>
      <c r="AV33" s="157">
        <f t="shared" si="58"/>
        <v>0.53612416504160132</v>
      </c>
      <c r="AW33" s="157">
        <f t="shared" si="59"/>
        <v>0.50677934421259097</v>
      </c>
      <c r="AX33" s="157">
        <f t="shared" si="60"/>
        <v>0.50484087413609458</v>
      </c>
      <c r="AY33" s="157">
        <f t="shared" si="61"/>
        <v>0.67726572735313773</v>
      </c>
      <c r="AZ33" s="157">
        <f t="shared" si="61"/>
        <v>0.66905395722428995</v>
      </c>
      <c r="BA33" s="157">
        <f t="shared" si="62"/>
        <v>0.7398053760494715</v>
      </c>
      <c r="BB33" s="157">
        <f t="shared" si="66"/>
        <v>0.77767043209478737</v>
      </c>
      <c r="BC33" s="52">
        <f t="shared" si="63"/>
        <v>5.1182455914978102E-2</v>
      </c>
      <c r="BE33" s="105"/>
      <c r="BF33" s="105"/>
    </row>
    <row r="34" spans="1:58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54">
        <v>158434.60000000015</v>
      </c>
      <c r="Q34" s="119">
        <v>129857.68999999996</v>
      </c>
      <c r="R34" s="52">
        <f t="shared" si="64"/>
        <v>-0.18037038626663723</v>
      </c>
      <c r="T34" s="109" t="s">
        <v>78</v>
      </c>
      <c r="U34" s="19">
        <v>8418.2340000000022</v>
      </c>
      <c r="V34" s="154">
        <v>4390.6889999999994</v>
      </c>
      <c r="W34" s="154">
        <v>6848.4070000000011</v>
      </c>
      <c r="X34" s="154">
        <v>11167.32799999999</v>
      </c>
      <c r="Y34" s="154">
        <v>8872.2850000000017</v>
      </c>
      <c r="Z34" s="154">
        <v>11662.620000000006</v>
      </c>
      <c r="AA34" s="154">
        <v>9423.9899999999961</v>
      </c>
      <c r="AB34" s="154">
        <v>14481.375000000004</v>
      </c>
      <c r="AC34" s="154">
        <v>12803.287</v>
      </c>
      <c r="AD34" s="154">
        <v>13718.046000000006</v>
      </c>
      <c r="AE34" s="154">
        <v>12228.946999999995</v>
      </c>
      <c r="AF34" s="154">
        <v>14526.821999999995</v>
      </c>
      <c r="AG34" s="154">
        <v>14534.652000000002</v>
      </c>
      <c r="AH34" s="154">
        <v>19521.573</v>
      </c>
      <c r="AI34" s="154">
        <v>13387.991000000004</v>
      </c>
      <c r="AJ34" s="119">
        <v>10169.290999999996</v>
      </c>
      <c r="AK34" s="52">
        <f t="shared" si="65"/>
        <v>-0.24041695277506589</v>
      </c>
      <c r="AM34" s="125">
        <f t="shared" si="49"/>
        <v>0.48672862985073784</v>
      </c>
      <c r="AN34" s="157">
        <f t="shared" si="50"/>
        <v>0.49688825876595721</v>
      </c>
      <c r="AO34" s="157">
        <f t="shared" si="51"/>
        <v>0.56924809937044796</v>
      </c>
      <c r="AP34" s="157">
        <f t="shared" si="52"/>
        <v>0.78543559483657488</v>
      </c>
      <c r="AQ34" s="157">
        <f t="shared" si="53"/>
        <v>0.54207508867396426</v>
      </c>
      <c r="AR34" s="157">
        <f t="shared" si="54"/>
        <v>0.51283586940978365</v>
      </c>
      <c r="AS34" s="157">
        <f t="shared" si="55"/>
        <v>0.58706569068968495</v>
      </c>
      <c r="AT34" s="157">
        <f t="shared" si="56"/>
        <v>0.58568978626091728</v>
      </c>
      <c r="AU34" s="157">
        <f t="shared" si="57"/>
        <v>0.80425854872244606</v>
      </c>
      <c r="AV34" s="157">
        <f t="shared" si="58"/>
        <v>0.55167855015599043</v>
      </c>
      <c r="AW34" s="157">
        <f t="shared" si="59"/>
        <v>0.60866792877006426</v>
      </c>
      <c r="AX34" s="157">
        <f t="shared" si="60"/>
        <v>0.52479645779906703</v>
      </c>
      <c r="AY34" s="157">
        <f t="shared" si="61"/>
        <v>0.64394734152368938</v>
      </c>
      <c r="AZ34" s="157">
        <f t="shared" si="61"/>
        <v>0.61377457612250752</v>
      </c>
      <c r="BA34" s="157">
        <f t="shared" si="62"/>
        <v>0.84501687131472492</v>
      </c>
      <c r="BB34" s="157">
        <f t="shared" si="66"/>
        <v>0.78311041879768539</v>
      </c>
      <c r="BC34" s="52">
        <f t="shared" si="63"/>
        <v>-7.3260611259420155E-2</v>
      </c>
      <c r="BE34" s="105"/>
      <c r="BF34" s="105"/>
    </row>
    <row r="35" spans="1:58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54">
        <v>162795.84</v>
      </c>
      <c r="Q35" s="119">
        <v>203710.52</v>
      </c>
      <c r="R35" s="52">
        <f t="shared" si="64"/>
        <v>0.25132509528499003</v>
      </c>
      <c r="T35" s="109" t="s">
        <v>79</v>
      </c>
      <c r="U35" s="19">
        <v>8202.5570000000007</v>
      </c>
      <c r="V35" s="154">
        <v>7142.6719999999987</v>
      </c>
      <c r="W35" s="154">
        <v>8489.8880000000008</v>
      </c>
      <c r="X35" s="154">
        <v>14058.68400000001</v>
      </c>
      <c r="Y35" s="154">
        <v>13129.382000000001</v>
      </c>
      <c r="Z35" s="154">
        <v>12275.063000000002</v>
      </c>
      <c r="AA35" s="154">
        <v>8407.0900000000038</v>
      </c>
      <c r="AB35" s="154">
        <v>11587.890000000009</v>
      </c>
      <c r="AC35" s="154">
        <v>14215.772000000001</v>
      </c>
      <c r="AD35" s="154">
        <v>14177.262000000006</v>
      </c>
      <c r="AE35" s="154">
        <v>16500.630999999998</v>
      </c>
      <c r="AF35" s="154">
        <v>15555.110999999997</v>
      </c>
      <c r="AG35" s="154">
        <v>16599.758999999998</v>
      </c>
      <c r="AH35" s="154">
        <v>19060.911</v>
      </c>
      <c r="AI35" s="154">
        <v>13179.037000000008</v>
      </c>
      <c r="AJ35" s="119">
        <v>17217.172000000002</v>
      </c>
      <c r="AK35" s="52">
        <f t="shared" si="65"/>
        <v>0.30640592328559307</v>
      </c>
      <c r="AM35" s="125">
        <f t="shared" si="49"/>
        <v>0.53410624801970208</v>
      </c>
      <c r="AN35" s="157">
        <f t="shared" si="50"/>
        <v>0.48911992034573448</v>
      </c>
      <c r="AO35" s="157">
        <f t="shared" si="51"/>
        <v>0.65603956133015395</v>
      </c>
      <c r="AP35" s="157">
        <f t="shared" si="52"/>
        <v>0.7829523620224994</v>
      </c>
      <c r="AQ35" s="157">
        <f t="shared" si="53"/>
        <v>0.48743234098377025</v>
      </c>
      <c r="AR35" s="157">
        <f t="shared" si="54"/>
        <v>0.51699036414929667</v>
      </c>
      <c r="AS35" s="157">
        <f t="shared" si="55"/>
        <v>0.56911382540516675</v>
      </c>
      <c r="AT35" s="157">
        <f t="shared" si="56"/>
        <v>0.55942287943501878</v>
      </c>
      <c r="AU35" s="157">
        <f t="shared" si="57"/>
        <v>0.8067909093137946</v>
      </c>
      <c r="AV35" s="157">
        <f t="shared" si="58"/>
        <v>0.5090389090704629</v>
      </c>
      <c r="AW35" s="157">
        <f t="shared" si="59"/>
        <v>0.57789179127346701</v>
      </c>
      <c r="AX35" s="157">
        <f t="shared" si="60"/>
        <v>0.55789707265191923</v>
      </c>
      <c r="AY35" s="157">
        <f t="shared" si="61"/>
        <v>0.70413142812397767</v>
      </c>
      <c r="AZ35" s="157">
        <f t="shared" si="61"/>
        <v>0.64862441537691762</v>
      </c>
      <c r="BA35" s="157">
        <f t="shared" si="62"/>
        <v>0.80954384338076502</v>
      </c>
      <c r="BB35" s="157">
        <f t="shared" si="66"/>
        <v>0.84517834425045912</v>
      </c>
      <c r="BC35" s="52">
        <f t="shared" si="63"/>
        <v>4.4017999965115656E-2</v>
      </c>
      <c r="BE35" s="105"/>
      <c r="BF35" s="105"/>
    </row>
    <row r="36" spans="1:58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54">
        <v>160575.1100000001</v>
      </c>
      <c r="Q36" s="119"/>
      <c r="R36" s="52" t="str">
        <f t="shared" si="64"/>
        <v/>
      </c>
      <c r="T36" s="109" t="s">
        <v>80</v>
      </c>
      <c r="U36" s="19">
        <v>7606.0559999999978</v>
      </c>
      <c r="V36" s="154">
        <v>8313.0869999999995</v>
      </c>
      <c r="W36" s="154">
        <v>6909.0559999999987</v>
      </c>
      <c r="X36" s="154">
        <v>9139.0069999999996</v>
      </c>
      <c r="Y36" s="154">
        <v>8531.6860000000033</v>
      </c>
      <c r="Z36" s="154">
        <v>10841.422999999999</v>
      </c>
      <c r="AA36" s="154">
        <v>9653.1510000000035</v>
      </c>
      <c r="AB36" s="154">
        <v>9956.3179999999975</v>
      </c>
      <c r="AC36" s="154">
        <v>13765.152</v>
      </c>
      <c r="AD36" s="154">
        <v>14750.275999999996</v>
      </c>
      <c r="AE36" s="154">
        <v>15789.42300000001</v>
      </c>
      <c r="AF36" s="154">
        <v>12744.038000000008</v>
      </c>
      <c r="AG36" s="154">
        <v>16420.567999999999</v>
      </c>
      <c r="AH36" s="154">
        <v>16962.044999999998</v>
      </c>
      <c r="AI36" s="154">
        <v>12223.618</v>
      </c>
      <c r="AJ36" s="119"/>
      <c r="AK36" s="52" t="str">
        <f t="shared" si="65"/>
        <v/>
      </c>
      <c r="AM36" s="125">
        <f t="shared" si="49"/>
        <v>0.44176385961468218</v>
      </c>
      <c r="AN36" s="157">
        <f t="shared" si="50"/>
        <v>0.42017785877420555</v>
      </c>
      <c r="AO36" s="157">
        <f t="shared" si="51"/>
        <v>0.63948363387771534</v>
      </c>
      <c r="AP36" s="157">
        <f t="shared" si="52"/>
        <v>0.71120273013234991</v>
      </c>
      <c r="AQ36" s="157">
        <f t="shared" si="53"/>
        <v>0.43360371542738207</v>
      </c>
      <c r="AR36" s="157">
        <f t="shared" si="54"/>
        <v>0.45907066820991294</v>
      </c>
      <c r="AS36" s="157">
        <f t="shared" si="55"/>
        <v>0.59928518991605073</v>
      </c>
      <c r="AT36" s="157">
        <f t="shared" si="56"/>
        <v>0.5807675710119673</v>
      </c>
      <c r="AU36" s="157">
        <f t="shared" si="57"/>
        <v>0.76451061502797446</v>
      </c>
      <c r="AV36" s="157">
        <f t="shared" si="58"/>
        <v>0.49793317713264845</v>
      </c>
      <c r="AW36" s="157">
        <f t="shared" si="59"/>
        <v>0.55159727832865624</v>
      </c>
      <c r="AX36" s="157">
        <f t="shared" si="60"/>
        <v>0.58152630944673145</v>
      </c>
      <c r="AY36" s="157">
        <f t="shared" si="61"/>
        <v>0.67737319307050581</v>
      </c>
      <c r="AZ36" s="157">
        <f t="shared" si="61"/>
        <v>0.67507493980577815</v>
      </c>
      <c r="BA36" s="157">
        <f t="shared" si="62"/>
        <v>0.76123989577214002</v>
      </c>
      <c r="BB36" s="157" t="str">
        <f t="shared" si="66"/>
        <v/>
      </c>
      <c r="BC36" s="52" t="str">
        <f t="shared" si="63"/>
        <v/>
      </c>
      <c r="BE36" s="105"/>
      <c r="BF36" s="105"/>
    </row>
    <row r="37" spans="1:58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54">
        <v>160298.74999999991</v>
      </c>
      <c r="Q37" s="119"/>
      <c r="R37" s="52" t="str">
        <f t="shared" si="64"/>
        <v/>
      </c>
      <c r="T37" s="109" t="s">
        <v>81</v>
      </c>
      <c r="U37" s="19">
        <v>8950.255000000001</v>
      </c>
      <c r="V37" s="154">
        <v>8091.360999999999</v>
      </c>
      <c r="W37" s="154">
        <v>7317.6259999999966</v>
      </c>
      <c r="X37" s="154">
        <v>9009.7860000000001</v>
      </c>
      <c r="Y37" s="154">
        <v>11821.654999999999</v>
      </c>
      <c r="Z37" s="154">
        <v>8422.7539999999954</v>
      </c>
      <c r="AA37" s="154">
        <v>8932.4599999999973</v>
      </c>
      <c r="AB37" s="154">
        <v>10856.737000000006</v>
      </c>
      <c r="AC37" s="154">
        <v>13503.767</v>
      </c>
      <c r="AD37" s="154">
        <v>13395.533000000005</v>
      </c>
      <c r="AE37" s="154">
        <v>12829.427999999996</v>
      </c>
      <c r="AF37" s="154">
        <v>12358.695999999998</v>
      </c>
      <c r="AG37" s="154">
        <v>19295.445999999996</v>
      </c>
      <c r="AH37" s="154">
        <v>12913.838000000005</v>
      </c>
      <c r="AI37" s="154">
        <v>13223.329000000003</v>
      </c>
      <c r="AJ37" s="119"/>
      <c r="AK37" s="52" t="str">
        <f t="shared" si="65"/>
        <v/>
      </c>
      <c r="AM37" s="125">
        <f t="shared" si="49"/>
        <v>0.48486363856011194</v>
      </c>
      <c r="AN37" s="157">
        <f t="shared" si="50"/>
        <v>0.56136104589017211</v>
      </c>
      <c r="AO37" s="157">
        <f t="shared" si="51"/>
        <v>0.91494056270845225</v>
      </c>
      <c r="AP37" s="157">
        <f t="shared" si="52"/>
        <v>0.73397337983951261</v>
      </c>
      <c r="AQ37" s="157">
        <f t="shared" si="53"/>
        <v>0.54686443981211563</v>
      </c>
      <c r="AR37" s="157">
        <f t="shared" si="54"/>
        <v>0.55361740351046873</v>
      </c>
      <c r="AS37" s="157">
        <f t="shared" si="55"/>
        <v>0.59768837923984341</v>
      </c>
      <c r="AT37" s="157">
        <f t="shared" si="56"/>
        <v>0.78949101429546453</v>
      </c>
      <c r="AU37" s="157">
        <f t="shared" si="57"/>
        <v>0.85577312393822647</v>
      </c>
      <c r="AV37" s="157">
        <f t="shared" si="58"/>
        <v>0.5392227587309858</v>
      </c>
      <c r="AW37" s="157">
        <f t="shared" si="59"/>
        <v>0.66185996306935324</v>
      </c>
      <c r="AX37" s="157">
        <f t="shared" si="60"/>
        <v>0.66577682346880351</v>
      </c>
      <c r="AY37" s="157">
        <f t="shared" si="61"/>
        <v>0.70495682983619656</v>
      </c>
      <c r="AZ37" s="157">
        <f t="shared" si="61"/>
        <v>0.7556807848224345</v>
      </c>
      <c r="BA37" s="157">
        <f t="shared" si="62"/>
        <v>0.82491778632085466</v>
      </c>
      <c r="BB37" s="157" t="str">
        <f t="shared" si="66"/>
        <v/>
      </c>
      <c r="BC37" s="52" t="str">
        <f t="shared" si="63"/>
        <v/>
      </c>
      <c r="BE37" s="105"/>
      <c r="BF37" s="105"/>
    </row>
    <row r="38" spans="1:58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54">
        <v>145688.35999999993</v>
      </c>
      <c r="Q38" s="119"/>
      <c r="R38" s="52" t="str">
        <f t="shared" si="64"/>
        <v/>
      </c>
      <c r="T38" s="109" t="s">
        <v>82</v>
      </c>
      <c r="U38" s="19">
        <v>8836.2159999999967</v>
      </c>
      <c r="V38" s="154">
        <v>6184.2449999999999</v>
      </c>
      <c r="W38" s="154">
        <v>6843.8590000000013</v>
      </c>
      <c r="X38" s="154">
        <v>12325.401000000003</v>
      </c>
      <c r="Y38" s="154">
        <v>11790.632999999998</v>
      </c>
      <c r="Z38" s="154">
        <v>8857.4580000000024</v>
      </c>
      <c r="AA38" s="154">
        <v>10603.755000000001</v>
      </c>
      <c r="AB38" s="154">
        <v>13090.348000000009</v>
      </c>
      <c r="AC38" s="154">
        <v>16694.899000000001</v>
      </c>
      <c r="AD38" s="154">
        <v>17343.396999999994</v>
      </c>
      <c r="AE38" s="154">
        <v>14141.986999999999</v>
      </c>
      <c r="AF38" s="154">
        <v>13795.060000000012</v>
      </c>
      <c r="AG38" s="154">
        <v>17489.275999999998</v>
      </c>
      <c r="AH38" s="154">
        <v>12546.419000000004</v>
      </c>
      <c r="AI38" s="154">
        <v>11867.11</v>
      </c>
      <c r="AJ38" s="119"/>
      <c r="AK38" s="52" t="str">
        <f t="shared" si="65"/>
        <v/>
      </c>
      <c r="AM38" s="125">
        <f t="shared" si="49"/>
        <v>0.50547976786025839</v>
      </c>
      <c r="AN38" s="157">
        <f t="shared" si="50"/>
        <v>0.61364183688748253</v>
      </c>
      <c r="AO38" s="157">
        <f t="shared" si="51"/>
        <v>0.99143989040046498</v>
      </c>
      <c r="AP38" s="157">
        <f t="shared" si="52"/>
        <v>0.79860824444016809</v>
      </c>
      <c r="AQ38" s="157">
        <f t="shared" si="53"/>
        <v>0.61462071336796531</v>
      </c>
      <c r="AR38" s="157">
        <f t="shared" si="54"/>
        <v>0.7179397354111039</v>
      </c>
      <c r="AS38" s="157">
        <f t="shared" si="55"/>
        <v>0.76149967195295487</v>
      </c>
      <c r="AT38" s="157">
        <f t="shared" si="56"/>
        <v>0.82067211196453671</v>
      </c>
      <c r="AU38" s="157">
        <f t="shared" si="57"/>
        <v>0.76712936250314256</v>
      </c>
      <c r="AV38" s="157">
        <f t="shared" si="58"/>
        <v>0.61919728263479246</v>
      </c>
      <c r="AW38" s="157">
        <f t="shared" si="59"/>
        <v>0.63990474451207224</v>
      </c>
      <c r="AX38" s="157">
        <f t="shared" si="60"/>
        <v>0.62152586797883858</v>
      </c>
      <c r="AY38" s="157">
        <f t="shared" si="61"/>
        <v>0.67466486882317089</v>
      </c>
      <c r="AZ38" s="157">
        <f t="shared" si="61"/>
        <v>0.7442507864616138</v>
      </c>
      <c r="BA38" s="157">
        <f t="shared" si="62"/>
        <v>0.81455443660701554</v>
      </c>
      <c r="BB38" s="157" t="str">
        <f t="shared" si="66"/>
        <v/>
      </c>
      <c r="BC38" s="52" t="str">
        <f t="shared" si="63"/>
        <v/>
      </c>
      <c r="BE38" s="105"/>
      <c r="BF38" s="105"/>
    </row>
    <row r="39" spans="1:58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54">
        <v>187198.09000000003</v>
      </c>
      <c r="Q39" s="119"/>
      <c r="R39" s="52" t="str">
        <f t="shared" si="64"/>
        <v/>
      </c>
      <c r="T39" s="109" t="s">
        <v>83</v>
      </c>
      <c r="U39" s="19">
        <v>8561.616</v>
      </c>
      <c r="V39" s="154">
        <v>7679.9049999999988</v>
      </c>
      <c r="W39" s="154">
        <v>10402.912</v>
      </c>
      <c r="X39" s="154">
        <v>7707.6290000000035</v>
      </c>
      <c r="Y39" s="154">
        <v>12654.747000000003</v>
      </c>
      <c r="Z39" s="154">
        <v>9979.3469999999979</v>
      </c>
      <c r="AA39" s="154">
        <v>10712.686999999996</v>
      </c>
      <c r="AB39" s="154">
        <v>11080.005999999999</v>
      </c>
      <c r="AC39" s="154">
        <v>17646.002</v>
      </c>
      <c r="AD39" s="154">
        <v>15712.195000000003</v>
      </c>
      <c r="AE39" s="154">
        <v>14615.516000000009</v>
      </c>
      <c r="AF39" s="154">
        <v>15584.514000000003</v>
      </c>
      <c r="AG39" s="154">
        <v>20862.162</v>
      </c>
      <c r="AH39" s="154">
        <v>15077.397000000003</v>
      </c>
      <c r="AI39" s="154">
        <v>15289.810999999994</v>
      </c>
      <c r="AJ39" s="119"/>
      <c r="AK39" s="52" t="str">
        <f t="shared" si="65"/>
        <v/>
      </c>
      <c r="AM39" s="125">
        <f t="shared" ref="AM39:AN45" si="67">(U39/B39)*10</f>
        <v>0.59655396247491954</v>
      </c>
      <c r="AN39" s="157">
        <f t="shared" si="67"/>
        <v>0.7101543245465749</v>
      </c>
      <c r="AO39" s="157">
        <f t="shared" ref="AO39:AZ41" si="68">IF(W39="","",(W39/D39)*10)</f>
        <v>0.82659295097689434</v>
      </c>
      <c r="AP39" s="157">
        <f t="shared" si="68"/>
        <v>0.75542927217629385</v>
      </c>
      <c r="AQ39" s="157">
        <f t="shared" si="68"/>
        <v>0.66232957299169615</v>
      </c>
      <c r="AR39" s="157">
        <f t="shared" si="68"/>
        <v>0.69529221532504837</v>
      </c>
      <c r="AS39" s="157">
        <f t="shared" si="68"/>
        <v>0.70882922115899427</v>
      </c>
      <c r="AT39" s="157">
        <f t="shared" si="68"/>
        <v>0.81643127472411259</v>
      </c>
      <c r="AU39" s="157">
        <f t="shared" si="68"/>
        <v>0.6555002561116402</v>
      </c>
      <c r="AV39" s="157">
        <f t="shared" si="68"/>
        <v>0.68927659143619546</v>
      </c>
      <c r="AW39" s="157">
        <f t="shared" si="68"/>
        <v>0.64689754420867462</v>
      </c>
      <c r="AX39" s="157">
        <f t="shared" si="68"/>
        <v>0.72799787288130147</v>
      </c>
      <c r="AY39" s="157">
        <f t="shared" si="68"/>
        <v>0.75472082130583984</v>
      </c>
      <c r="AZ39" s="157">
        <f t="shared" si="68"/>
        <v>0.81465531564401306</v>
      </c>
      <c r="BA39" s="157">
        <f t="shared" ref="BA39:BA41" si="69">IF(AI39="","",(AI39/P39)*10)</f>
        <v>0.81677174163475663</v>
      </c>
      <c r="BB39" s="157" t="str">
        <f t="shared" si="66"/>
        <v/>
      </c>
      <c r="BC39" s="52" t="str">
        <f t="shared" si="63"/>
        <v/>
      </c>
      <c r="BE39" s="105"/>
      <c r="BF39" s="105"/>
    </row>
    <row r="40" spans="1:58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54">
        <v>177960.38999999987</v>
      </c>
      <c r="Q40" s="119"/>
      <c r="R40" s="52" t="str">
        <f t="shared" si="64"/>
        <v/>
      </c>
      <c r="T40" s="110" t="s">
        <v>84</v>
      </c>
      <c r="U40" s="19">
        <v>8577.6339999999964</v>
      </c>
      <c r="V40" s="154">
        <v>10729.738000000001</v>
      </c>
      <c r="W40" s="154">
        <v>8400.3320000000022</v>
      </c>
      <c r="X40" s="154">
        <v>14080.129999999997</v>
      </c>
      <c r="Y40" s="154">
        <v>13582.820000000003</v>
      </c>
      <c r="Z40" s="154">
        <v>9345.7980000000007</v>
      </c>
      <c r="AA40" s="154">
        <v>11478.792000000003</v>
      </c>
      <c r="AB40" s="154">
        <v>14722.865999999998</v>
      </c>
      <c r="AC40" s="154">
        <v>13500.736999999999</v>
      </c>
      <c r="AD40" s="154">
        <v>16104.085999999999</v>
      </c>
      <c r="AE40" s="154">
        <v>14131.660999999996</v>
      </c>
      <c r="AF40" s="154">
        <v>17317.553000000004</v>
      </c>
      <c r="AG40" s="154">
        <v>19544.043999999998</v>
      </c>
      <c r="AH40" s="154">
        <v>13271.178999999998</v>
      </c>
      <c r="AI40" s="154">
        <v>13490.310000000005</v>
      </c>
      <c r="AJ40" s="119"/>
      <c r="AK40" s="52" t="str">
        <f t="shared" si="65"/>
        <v/>
      </c>
      <c r="AM40" s="125">
        <f t="shared" si="67"/>
        <v>0.56128924309160388</v>
      </c>
      <c r="AN40" s="157">
        <f t="shared" si="67"/>
        <v>0.49567972006947647</v>
      </c>
      <c r="AO40" s="157">
        <f t="shared" si="68"/>
        <v>0.9790091257525988</v>
      </c>
      <c r="AP40" s="157">
        <f t="shared" si="68"/>
        <v>0.61228139027468687</v>
      </c>
      <c r="AQ40" s="157">
        <f t="shared" si="68"/>
        <v>0.5822210241113337</v>
      </c>
      <c r="AR40" s="157">
        <f t="shared" si="68"/>
        <v>0.62664828118918259</v>
      </c>
      <c r="AS40" s="157">
        <f t="shared" si="68"/>
        <v>0.67665809142176681</v>
      </c>
      <c r="AT40" s="157">
        <f t="shared" si="68"/>
        <v>0.91161704676855315</v>
      </c>
      <c r="AU40" s="157">
        <f t="shared" si="68"/>
        <v>0.66978639445387611</v>
      </c>
      <c r="AV40" s="157">
        <f t="shared" si="68"/>
        <v>0.69632467581771174</v>
      </c>
      <c r="AW40" s="157">
        <f t="shared" si="68"/>
        <v>0.56670328216974419</v>
      </c>
      <c r="AX40" s="157">
        <f t="shared" si="68"/>
        <v>0.70671261274209851</v>
      </c>
      <c r="AY40" s="157">
        <f t="shared" si="68"/>
        <v>0.65801204114882317</v>
      </c>
      <c r="AZ40" s="157">
        <f t="shared" si="68"/>
        <v>0.69196706988199619</v>
      </c>
      <c r="BA40" s="157">
        <f t="shared" si="69"/>
        <v>0.75805127197125244</v>
      </c>
      <c r="BB40" s="157" t="str">
        <f t="shared" si="66"/>
        <v/>
      </c>
      <c r="BC40" s="52" t="str">
        <f t="shared" si="63"/>
        <v/>
      </c>
      <c r="BE40" s="105"/>
      <c r="BF40" s="105"/>
    </row>
    <row r="41" spans="1:58" ht="20.100000000000001" customHeight="1" thickBot="1" x14ac:dyDescent="0.3">
      <c r="A41" s="35" t="str">
        <f>A19</f>
        <v>jan-jul</v>
      </c>
      <c r="B41" s="167">
        <f>SUM(B29:B35)</f>
        <v>985604.83</v>
      </c>
      <c r="C41" s="168">
        <f t="shared" ref="C41:Q41" si="70">SUM(C29:C35)</f>
        <v>866140.62999999989</v>
      </c>
      <c r="D41" s="168">
        <f t="shared" si="70"/>
        <v>824344.1399999999</v>
      </c>
      <c r="E41" s="168">
        <f t="shared" si="70"/>
        <v>858711.42999999993</v>
      </c>
      <c r="F41" s="168">
        <f t="shared" si="70"/>
        <v>1298483.3999999999</v>
      </c>
      <c r="G41" s="168">
        <f t="shared" si="70"/>
        <v>1353731.22</v>
      </c>
      <c r="H41" s="168">
        <f t="shared" si="70"/>
        <v>1031612.6500000001</v>
      </c>
      <c r="I41" s="168">
        <f t="shared" si="70"/>
        <v>1388704.5299999998</v>
      </c>
      <c r="J41" s="168">
        <f t="shared" si="70"/>
        <v>948950.67000000016</v>
      </c>
      <c r="K41" s="168">
        <f t="shared" si="70"/>
        <v>1649416.19</v>
      </c>
      <c r="L41" s="168">
        <f t="shared" si="70"/>
        <v>1566950.92</v>
      </c>
      <c r="M41" s="168">
        <f t="shared" si="70"/>
        <v>1883074.3700000006</v>
      </c>
      <c r="N41" s="168">
        <f t="shared" si="70"/>
        <v>1620066.8899999994</v>
      </c>
      <c r="O41" s="168">
        <f t="shared" si="70"/>
        <v>1922839.2000000009</v>
      </c>
      <c r="P41" s="168">
        <f t="shared" si="70"/>
        <v>1109443.5600000005</v>
      </c>
      <c r="Q41" s="169">
        <f t="shared" si="70"/>
        <v>1137505.6499999994</v>
      </c>
      <c r="R41" s="61">
        <f t="shared" si="64"/>
        <v>2.5293841896742279E-2</v>
      </c>
      <c r="T41" s="109"/>
      <c r="U41" s="167">
        <f>SUM(U29:U35)</f>
        <v>46062.152000000002</v>
      </c>
      <c r="V41" s="168">
        <f t="shared" ref="V41:AJ41" si="71">SUM(V29:V35)</f>
        <v>39745.884000000005</v>
      </c>
      <c r="W41" s="168">
        <f t="shared" si="71"/>
        <v>45474.777999999998</v>
      </c>
      <c r="X41" s="168">
        <f t="shared" si="71"/>
        <v>69106.982000000004</v>
      </c>
      <c r="Y41" s="168">
        <f t="shared" si="71"/>
        <v>65762.429999999993</v>
      </c>
      <c r="Z41" s="168">
        <f t="shared" si="71"/>
        <v>68124.927000000025</v>
      </c>
      <c r="AA41" s="168">
        <f t="shared" si="71"/>
        <v>57688.141000000003</v>
      </c>
      <c r="AB41" s="168">
        <f t="shared" si="71"/>
        <v>76472.451000000015</v>
      </c>
      <c r="AC41" s="168">
        <f t="shared" si="71"/>
        <v>78293.83</v>
      </c>
      <c r="AD41" s="168">
        <f t="shared" si="71"/>
        <v>90438.97600000001</v>
      </c>
      <c r="AE41" s="168">
        <f t="shared" si="71"/>
        <v>92838.607999999993</v>
      </c>
      <c r="AF41" s="168">
        <f t="shared" si="71"/>
        <v>98663.015999999974</v>
      </c>
      <c r="AG41" s="168">
        <f t="shared" si="71"/>
        <v>108967.019</v>
      </c>
      <c r="AH41" s="168">
        <f t="shared" si="71"/>
        <v>124114.93900000001</v>
      </c>
      <c r="AI41" s="168">
        <f t="shared" si="71"/>
        <v>84153.433000000048</v>
      </c>
      <c r="AJ41" s="169">
        <f t="shared" si="71"/>
        <v>86304.950000000012</v>
      </c>
      <c r="AK41" s="61">
        <f t="shared" si="65"/>
        <v>2.5566598097073023E-2</v>
      </c>
      <c r="AM41" s="172">
        <f t="shared" si="67"/>
        <v>0.46734908959405164</v>
      </c>
      <c r="AN41" s="173">
        <f t="shared" si="67"/>
        <v>0.4588848810844956</v>
      </c>
      <c r="AO41" s="173">
        <f t="shared" si="68"/>
        <v>0.55164798041749896</v>
      </c>
      <c r="AP41" s="173">
        <f t="shared" si="68"/>
        <v>0.80477538304107599</v>
      </c>
      <c r="AQ41" s="173">
        <f t="shared" si="68"/>
        <v>0.5064556851477654</v>
      </c>
      <c r="AR41" s="173">
        <f t="shared" si="68"/>
        <v>0.50323820558707388</v>
      </c>
      <c r="AS41" s="173">
        <f t="shared" si="68"/>
        <v>0.55920350530792728</v>
      </c>
      <c r="AT41" s="173">
        <f t="shared" si="68"/>
        <v>0.55067474288429108</v>
      </c>
      <c r="AU41" s="173">
        <f t="shared" si="68"/>
        <v>0.8250569020621481</v>
      </c>
      <c r="AV41" s="173">
        <f t="shared" si="68"/>
        <v>0.54830901108106633</v>
      </c>
      <c r="AW41" s="173">
        <f t="shared" si="68"/>
        <v>0.59247936112766053</v>
      </c>
      <c r="AX41" s="173">
        <f t="shared" si="68"/>
        <v>0.52394646526892052</v>
      </c>
      <c r="AY41" s="173">
        <f t="shared" si="68"/>
        <v>0.67260814767963095</v>
      </c>
      <c r="AZ41" s="173">
        <f t="shared" si="68"/>
        <v>0.64547747414344347</v>
      </c>
      <c r="BA41" s="173">
        <f t="shared" si="69"/>
        <v>0.75851927970089816</v>
      </c>
      <c r="BB41" s="173">
        <f>IF(AJ41="","",(AJ41/Q41)*10)</f>
        <v>0.75872106657228522</v>
      </c>
      <c r="BC41" s="61">
        <f t="shared" si="63"/>
        <v>2.6602734668342834E-4</v>
      </c>
      <c r="BE41" s="105"/>
      <c r="BF41" s="105"/>
    </row>
    <row r="42" spans="1:58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P42" si="72">SUM(E29:E31)</f>
        <v>269354.83</v>
      </c>
      <c r="F42" s="154">
        <f t="shared" si="72"/>
        <v>518885.16000000003</v>
      </c>
      <c r="G42" s="154">
        <f t="shared" si="72"/>
        <v>534367.81999999983</v>
      </c>
      <c r="H42" s="154">
        <f t="shared" si="72"/>
        <v>446495.15</v>
      </c>
      <c r="I42" s="154">
        <f t="shared" si="72"/>
        <v>530104.43999999994</v>
      </c>
      <c r="J42" s="154">
        <f t="shared" si="72"/>
        <v>340089.82</v>
      </c>
      <c r="K42" s="154">
        <f t="shared" si="72"/>
        <v>649570.5</v>
      </c>
      <c r="L42" s="154">
        <f t="shared" si="72"/>
        <v>640253.84</v>
      </c>
      <c r="M42" s="154">
        <f t="shared" si="72"/>
        <v>817451.96000000066</v>
      </c>
      <c r="N42" s="154">
        <f t="shared" si="72"/>
        <v>652011.13999999966</v>
      </c>
      <c r="O42" s="154">
        <f t="shared" ref="O42" si="73">SUM(O29:O31)</f>
        <v>772926.80999999994</v>
      </c>
      <c r="P42" s="154">
        <f t="shared" si="72"/>
        <v>460298.73999999993</v>
      </c>
      <c r="Q42" s="119">
        <f>IF(Q31="","",SUM(Q29:Q31))</f>
        <v>483453.9499999996</v>
      </c>
      <c r="R42" s="61">
        <f t="shared" si="64"/>
        <v>5.0304743393387683E-2</v>
      </c>
      <c r="T42" s="108" t="s">
        <v>85</v>
      </c>
      <c r="U42" s="19">
        <f>SUM(U29:U31)</f>
        <v>17209.863000000001</v>
      </c>
      <c r="V42" s="154">
        <f>SUM(V29:V31)</f>
        <v>15796.161</v>
      </c>
      <c r="W42" s="154">
        <f>SUM(W29:W31)</f>
        <v>16995.894999999997</v>
      </c>
      <c r="X42" s="154">
        <f t="shared" ref="X42:AI42" si="74">SUM(X29:X31)</f>
        <v>22740.453000000001</v>
      </c>
      <c r="Y42" s="154">
        <f t="shared" si="74"/>
        <v>26284.577999999994</v>
      </c>
      <c r="Z42" s="154">
        <f t="shared" si="74"/>
        <v>26114.18</v>
      </c>
      <c r="AA42" s="154">
        <f t="shared" si="74"/>
        <v>24267.392</v>
      </c>
      <c r="AB42" s="154">
        <f t="shared" si="74"/>
        <v>28921.351000000002</v>
      </c>
      <c r="AC42" s="154">
        <f t="shared" si="74"/>
        <v>27891.383000000002</v>
      </c>
      <c r="AD42" s="154">
        <f t="shared" si="74"/>
        <v>37417.438999999998</v>
      </c>
      <c r="AE42" s="154">
        <f t="shared" si="74"/>
        <v>39515.076000000001</v>
      </c>
      <c r="AF42" s="154">
        <f t="shared" si="74"/>
        <v>41893.952999999994</v>
      </c>
      <c r="AG42" s="154">
        <f t="shared" si="74"/>
        <v>42491.516000000003</v>
      </c>
      <c r="AH42" s="154">
        <f t="shared" ref="AH42" si="75">SUM(AH29:AH31)</f>
        <v>50518.161000000007</v>
      </c>
      <c r="AI42" s="154">
        <f t="shared" si="74"/>
        <v>33193.36200000003</v>
      </c>
      <c r="AJ42" s="119">
        <f>IF(AJ31="","",SUM(AJ29:AJ31))</f>
        <v>34752.26400000001</v>
      </c>
      <c r="AK42" s="61">
        <f t="shared" si="65"/>
        <v>4.6964269542807344E-2</v>
      </c>
      <c r="AM42" s="124">
        <f t="shared" si="67"/>
        <v>0.44877401967325198</v>
      </c>
      <c r="AN42" s="156">
        <f t="shared" si="67"/>
        <v>0.43910336873301764</v>
      </c>
      <c r="AO42" s="156">
        <f t="shared" ref="AO42:AZ44" si="76">(W42/D42)*10</f>
        <v>0.50326831796508742</v>
      </c>
      <c r="AP42" s="156">
        <f t="shared" si="76"/>
        <v>0.84425636622146327</v>
      </c>
      <c r="AQ42" s="156">
        <f t="shared" si="76"/>
        <v>0.50655867668290977</v>
      </c>
      <c r="AR42" s="156">
        <f t="shared" si="76"/>
        <v>0.48869297556129054</v>
      </c>
      <c r="AS42" s="156">
        <f t="shared" si="76"/>
        <v>0.54350852411274786</v>
      </c>
      <c r="AT42" s="156">
        <f t="shared" si="76"/>
        <v>0.54557835810618771</v>
      </c>
      <c r="AU42" s="156">
        <f t="shared" si="76"/>
        <v>0.8201181382024314</v>
      </c>
      <c r="AV42" s="156">
        <f t="shared" si="76"/>
        <v>0.57603353292675696</v>
      </c>
      <c r="AW42" s="156">
        <f t="shared" si="76"/>
        <v>0.61717827416700854</v>
      </c>
      <c r="AX42" s="156">
        <f t="shared" si="76"/>
        <v>0.51249437336965908</v>
      </c>
      <c r="AY42" s="156">
        <f t="shared" si="76"/>
        <v>0.65169923323702761</v>
      </c>
      <c r="AZ42" s="156">
        <f t="shared" si="76"/>
        <v>0.65359566192302232</v>
      </c>
      <c r="BA42" s="156">
        <f t="shared" si="62"/>
        <v>0.72112650145425206</v>
      </c>
      <c r="BB42" s="156">
        <f>IF(AJ42="","",(AJ42/Q42)*10)</f>
        <v>0.71883297261300771</v>
      </c>
      <c r="BC42" s="61">
        <f t="shared" si="63"/>
        <v>-3.1804805906025095E-3</v>
      </c>
      <c r="BE42" s="105"/>
      <c r="BF42" s="105"/>
    </row>
    <row r="43" spans="1:58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P43" si="77">SUM(E32:E34)</f>
        <v>409796.7099999999</v>
      </c>
      <c r="F43" s="154">
        <f t="shared" si="77"/>
        <v>510240.19999999995</v>
      </c>
      <c r="G43" s="154">
        <f t="shared" si="77"/>
        <v>581930.29000000015</v>
      </c>
      <c r="H43" s="154">
        <f t="shared" si="77"/>
        <v>437395.03</v>
      </c>
      <c r="I43" s="154">
        <f t="shared" si="77"/>
        <v>651460.00999999989</v>
      </c>
      <c r="J43" s="154">
        <f t="shared" si="77"/>
        <v>432659.41000000003</v>
      </c>
      <c r="K43" s="154">
        <f t="shared" si="77"/>
        <v>721335.31</v>
      </c>
      <c r="L43" s="154">
        <f t="shared" si="77"/>
        <v>641165.57999999984</v>
      </c>
      <c r="M43" s="154">
        <f t="shared" si="77"/>
        <v>786805.54999999993</v>
      </c>
      <c r="N43" s="154">
        <f t="shared" si="77"/>
        <v>732307.73</v>
      </c>
      <c r="O43" s="154">
        <f t="shared" ref="O43" si="78">SUM(O32:O34)</f>
        <v>856045.70000000054</v>
      </c>
      <c r="P43" s="154">
        <f t="shared" si="77"/>
        <v>486348.98000000051</v>
      </c>
      <c r="Q43" s="119">
        <f>IF(Q34="","",SUM(Q32:Q34))</f>
        <v>450341.1799999997</v>
      </c>
      <c r="R43" s="52">
        <f t="shared" si="64"/>
        <v>-7.40369600446181E-2</v>
      </c>
      <c r="T43" s="109" t="s">
        <v>86</v>
      </c>
      <c r="U43" s="19">
        <f>SUM(U32:U34)</f>
        <v>20649.732000000004</v>
      </c>
      <c r="V43" s="154">
        <f>SUM(V32:V34)</f>
        <v>16807.051000000003</v>
      </c>
      <c r="W43" s="154">
        <f>SUM(W32:W34)</f>
        <v>19988.995000000003</v>
      </c>
      <c r="X43" s="154">
        <f t="shared" ref="X43:AI43" si="79">SUM(X32:X34)</f>
        <v>32307.84499999999</v>
      </c>
      <c r="Y43" s="154">
        <f t="shared" si="79"/>
        <v>26348.47</v>
      </c>
      <c r="Z43" s="154">
        <f t="shared" si="79"/>
        <v>29735.684000000008</v>
      </c>
      <c r="AA43" s="154">
        <f t="shared" si="79"/>
        <v>25013.658999999996</v>
      </c>
      <c r="AB43" s="154">
        <f t="shared" si="79"/>
        <v>35963.210000000006</v>
      </c>
      <c r="AC43" s="154">
        <f t="shared" si="79"/>
        <v>36186.675000000003</v>
      </c>
      <c r="AD43" s="154">
        <f t="shared" si="79"/>
        <v>38844.275000000009</v>
      </c>
      <c r="AE43" s="154">
        <f t="shared" si="79"/>
        <v>36822.900999999991</v>
      </c>
      <c r="AF43" s="154">
        <f t="shared" si="79"/>
        <v>41213.95199999999</v>
      </c>
      <c r="AG43" s="154">
        <f t="shared" si="79"/>
        <v>49875.743999999999</v>
      </c>
      <c r="AH43" s="154">
        <f t="shared" ref="AH43" si="80">SUM(AH32:AH34)</f>
        <v>54535.866999999984</v>
      </c>
      <c r="AI43" s="154">
        <f t="shared" si="79"/>
        <v>37781.034000000007</v>
      </c>
      <c r="AJ43" s="119">
        <f>IF(AJ34="","",SUM(AJ32:AJ34))</f>
        <v>34335.513999999996</v>
      </c>
      <c r="AK43" s="52">
        <f t="shared" si="65"/>
        <v>-9.1197080524583071E-2</v>
      </c>
      <c r="AM43" s="125">
        <f t="shared" si="67"/>
        <v>0.46037323310250017</v>
      </c>
      <c r="AN43" s="157">
        <f t="shared" si="67"/>
        <v>0.46637956582738782</v>
      </c>
      <c r="AO43" s="157">
        <f t="shared" si="76"/>
        <v>0.55956706087754671</v>
      </c>
      <c r="AP43" s="157">
        <f t="shared" si="76"/>
        <v>0.78838712492347729</v>
      </c>
      <c r="AQ43" s="157">
        <f t="shared" si="76"/>
        <v>0.51639345547450011</v>
      </c>
      <c r="AR43" s="157">
        <f t="shared" si="76"/>
        <v>0.51098360939417675</v>
      </c>
      <c r="AS43" s="157">
        <f t="shared" si="76"/>
        <v>0.57187798864564132</v>
      </c>
      <c r="AT43" s="157">
        <f t="shared" si="76"/>
        <v>0.55204017818376927</v>
      </c>
      <c r="AU43" s="157">
        <f t="shared" si="76"/>
        <v>0.83637785666097031</v>
      </c>
      <c r="AV43" s="157">
        <f t="shared" si="76"/>
        <v>0.53850510936446472</v>
      </c>
      <c r="AW43" s="157">
        <f t="shared" si="76"/>
        <v>0.57431188055977678</v>
      </c>
      <c r="AX43" s="157">
        <f t="shared" si="76"/>
        <v>0.5238136919598495</v>
      </c>
      <c r="AY43" s="157">
        <f t="shared" si="76"/>
        <v>0.68107630107905592</v>
      </c>
      <c r="AZ43" s="157">
        <f t="shared" si="76"/>
        <v>0.63706723834954082</v>
      </c>
      <c r="BA43" s="157">
        <f t="shared" si="62"/>
        <v>0.77682971597884232</v>
      </c>
      <c r="BB43" s="302">
        <f t="shared" ref="BB43:BB45" si="81">IF(AJ43="","",(AJ43/Q43)*10)</f>
        <v>0.76243336218997382</v>
      </c>
      <c r="BC43" s="52">
        <f t="shared" si="63"/>
        <v>-1.8532187289885545E-2</v>
      </c>
      <c r="BE43" s="105"/>
      <c r="BF43" s="105"/>
    </row>
    <row r="44" spans="1:58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P44" si="82">SUM(E35:E37)</f>
        <v>430814.19999999995</v>
      </c>
      <c r="F44" s="154">
        <f t="shared" si="82"/>
        <v>682291.91</v>
      </c>
      <c r="G44" s="154">
        <f t="shared" si="82"/>
        <v>625733.66999999993</v>
      </c>
      <c r="H44" s="154">
        <f t="shared" si="82"/>
        <v>458250.33999999968</v>
      </c>
      <c r="I44" s="154">
        <f t="shared" si="82"/>
        <v>516089.50999999983</v>
      </c>
      <c r="J44" s="154">
        <f t="shared" si="82"/>
        <v>514049.36</v>
      </c>
      <c r="K44" s="154">
        <f t="shared" si="82"/>
        <v>823163.40000000037</v>
      </c>
      <c r="L44" s="154">
        <f t="shared" si="82"/>
        <v>765619.61999999988</v>
      </c>
      <c r="M44" s="154">
        <f t="shared" si="82"/>
        <v>683593.1599999998</v>
      </c>
      <c r="N44" s="154">
        <f t="shared" si="82"/>
        <v>751874.42999999959</v>
      </c>
      <c r="O44" s="154">
        <f t="shared" ref="O44" si="83">SUM(O35:O37)</f>
        <v>716018.47000000044</v>
      </c>
      <c r="P44" s="154">
        <f t="shared" si="82"/>
        <v>483669.69999999995</v>
      </c>
      <c r="Q44" s="119" t="str">
        <f>IF(Q37="","",SUM(Q35:Q37))</f>
        <v/>
      </c>
      <c r="R44" s="52" t="str">
        <f t="shared" si="64"/>
        <v/>
      </c>
      <c r="T44" s="109" t="s">
        <v>87</v>
      </c>
      <c r="U44" s="19">
        <f>SUM(U35:U37)</f>
        <v>24758.867999999999</v>
      </c>
      <c r="V44" s="154">
        <f>SUM(V35:V37)</f>
        <v>23547.119999999995</v>
      </c>
      <c r="W44" s="154">
        <f>SUM(W35:W37)</f>
        <v>22716.569999999996</v>
      </c>
      <c r="X44" s="154">
        <f t="shared" ref="X44:AI44" si="84">SUM(X35:X37)</f>
        <v>32207.47700000001</v>
      </c>
      <c r="Y44" s="154">
        <f t="shared" si="84"/>
        <v>33482.723000000005</v>
      </c>
      <c r="Z44" s="154">
        <f t="shared" si="84"/>
        <v>31539.239999999998</v>
      </c>
      <c r="AA44" s="154">
        <f t="shared" si="84"/>
        <v>26992.701000000008</v>
      </c>
      <c r="AB44" s="154">
        <f t="shared" si="84"/>
        <v>32400.945000000014</v>
      </c>
      <c r="AC44" s="154">
        <f t="shared" si="84"/>
        <v>41484.690999999999</v>
      </c>
      <c r="AD44" s="154">
        <f t="shared" si="84"/>
        <v>42323.071000000004</v>
      </c>
      <c r="AE44" s="154">
        <f t="shared" si="84"/>
        <v>45119.482000000004</v>
      </c>
      <c r="AF44" s="154">
        <f t="shared" si="84"/>
        <v>40657.845000000001</v>
      </c>
      <c r="AG44" s="154">
        <f t="shared" si="84"/>
        <v>52315.772999999994</v>
      </c>
      <c r="AH44" s="154">
        <f t="shared" ref="AH44" si="85">SUM(AH35:AH37)</f>
        <v>48936.794000000002</v>
      </c>
      <c r="AI44" s="154">
        <f t="shared" si="84"/>
        <v>38625.984000000011</v>
      </c>
      <c r="AJ44" s="119" t="str">
        <f>IF(AJ37="","",SUM(AJ35:AJ37))</f>
        <v/>
      </c>
      <c r="AK44" s="52" t="str">
        <f t="shared" si="65"/>
        <v/>
      </c>
      <c r="AM44" s="125">
        <f t="shared" si="67"/>
        <v>0.48514141421504259</v>
      </c>
      <c r="AN44" s="157">
        <f t="shared" si="67"/>
        <v>0.48250690351015585</v>
      </c>
      <c r="AO44" s="157">
        <f t="shared" si="76"/>
        <v>0.71563660131674345</v>
      </c>
      <c r="AP44" s="157">
        <f t="shared" si="76"/>
        <v>0.74759552958096576</v>
      </c>
      <c r="AQ44" s="157">
        <f t="shared" si="76"/>
        <v>0.49073897124179594</v>
      </c>
      <c r="AR44" s="157">
        <f t="shared" si="76"/>
        <v>0.50403616605767754</v>
      </c>
      <c r="AS44" s="157">
        <f t="shared" si="76"/>
        <v>0.58903831909868365</v>
      </c>
      <c r="AT44" s="157">
        <f t="shared" si="76"/>
        <v>0.62781638402222173</v>
      </c>
      <c r="AU44" s="157">
        <f t="shared" si="76"/>
        <v>0.80701765682579585</v>
      </c>
      <c r="AV44" s="157">
        <f t="shared" si="76"/>
        <v>0.5141515159687613</v>
      </c>
      <c r="AW44" s="157">
        <f t="shared" si="76"/>
        <v>0.58931982437963137</v>
      </c>
      <c r="AX44" s="157">
        <f t="shared" si="76"/>
        <v>0.59476670304893065</v>
      </c>
      <c r="AY44" s="157">
        <f t="shared" si="76"/>
        <v>0.69580465716861817</v>
      </c>
      <c r="AZ44" s="157">
        <f t="shared" si="76"/>
        <v>0.68345714601468266</v>
      </c>
      <c r="BA44" s="157">
        <f t="shared" si="62"/>
        <v>0.79860251737911248</v>
      </c>
      <c r="BB44" s="302" t="str">
        <f t="shared" si="81"/>
        <v/>
      </c>
      <c r="BC44" s="52" t="str">
        <f t="shared" si="63"/>
        <v/>
      </c>
      <c r="BE44" s="105"/>
      <c r="BF44" s="105"/>
    </row>
    <row r="45" spans="1:58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Q45" si="86">IF(E40="","",SUM(E38:E40))</f>
        <v>486327.5499999997</v>
      </c>
      <c r="F45" s="155">
        <f t="shared" si="86"/>
        <v>616193.31000000029</v>
      </c>
      <c r="G45" s="155">
        <f t="shared" si="86"/>
        <v>416040.10999999987</v>
      </c>
      <c r="H45" s="155">
        <f t="shared" si="86"/>
        <v>460019.91999999993</v>
      </c>
      <c r="I45" s="155">
        <f t="shared" si="86"/>
        <v>456723.05999999982</v>
      </c>
      <c r="J45" s="155">
        <f t="shared" si="86"/>
        <v>688395.02</v>
      </c>
      <c r="K45" s="155">
        <f t="shared" si="86"/>
        <v>739319.47000000044</v>
      </c>
      <c r="L45" s="155">
        <f t="shared" si="86"/>
        <v>696300.05</v>
      </c>
      <c r="M45" s="155">
        <f t="shared" si="86"/>
        <v>681072.12000000011</v>
      </c>
      <c r="N45" s="155">
        <f t="shared" si="86"/>
        <v>832667.84000000032</v>
      </c>
      <c r="O45" s="155">
        <f t="shared" ref="O45" si="87">IF(O40="","",SUM(O38:O40))</f>
        <v>545444.01999999967</v>
      </c>
      <c r="P45" s="155">
        <f t="shared" si="86"/>
        <v>510846.83999999985</v>
      </c>
      <c r="Q45" s="123" t="str">
        <f t="shared" si="86"/>
        <v/>
      </c>
      <c r="R45" s="55" t="str">
        <f t="shared" si="64"/>
        <v/>
      </c>
      <c r="T45" s="110" t="s">
        <v>88</v>
      </c>
      <c r="U45" s="21">
        <f>SUM(U38:U40)</f>
        <v>25975.465999999993</v>
      </c>
      <c r="V45" s="155">
        <f>SUM(V38:V40)</f>
        <v>24593.887999999999</v>
      </c>
      <c r="W45" s="155">
        <f>IF(W40="","",SUM(W38:W40))</f>
        <v>25647.103000000003</v>
      </c>
      <c r="X45" s="155">
        <f t="shared" ref="X45:AJ45" si="88">IF(X40="","",SUM(X38:X40))</f>
        <v>34113.160000000003</v>
      </c>
      <c r="Y45" s="155">
        <f t="shared" si="88"/>
        <v>38028.200000000004</v>
      </c>
      <c r="Z45" s="155">
        <f t="shared" si="88"/>
        <v>28182.603000000003</v>
      </c>
      <c r="AA45" s="155">
        <f t="shared" si="88"/>
        <v>32795.233999999997</v>
      </c>
      <c r="AB45" s="155">
        <f t="shared" si="88"/>
        <v>38893.22</v>
      </c>
      <c r="AC45" s="155">
        <f t="shared" si="88"/>
        <v>47841.637999999999</v>
      </c>
      <c r="AD45" s="155">
        <f t="shared" si="88"/>
        <v>49159.678</v>
      </c>
      <c r="AE45" s="155">
        <f t="shared" si="88"/>
        <v>42889.164000000004</v>
      </c>
      <c r="AF45" s="155">
        <f t="shared" si="88"/>
        <v>46697.127000000022</v>
      </c>
      <c r="AG45" s="155">
        <f t="shared" si="88"/>
        <v>57895.481999999989</v>
      </c>
      <c r="AH45" s="155">
        <f t="shared" ref="AH45" si="89">IF(AH40="","",SUM(AH38:AH40))</f>
        <v>40894.995000000003</v>
      </c>
      <c r="AI45" s="155">
        <f t="shared" si="88"/>
        <v>40647.231</v>
      </c>
      <c r="AJ45" s="123" t="str">
        <f t="shared" si="88"/>
        <v/>
      </c>
      <c r="AK45" s="55" t="str">
        <f t="shared" si="65"/>
        <v/>
      </c>
      <c r="AM45" s="126">
        <f t="shared" si="67"/>
        <v>0.5513245039086454</v>
      </c>
      <c r="AN45" s="158">
        <f t="shared" si="67"/>
        <v>0.5781509475921669</v>
      </c>
      <c r="AO45" s="158">
        <f t="shared" ref="AO45:AZ45" si="90">IF(W40="","",(W45/D45)*10)</f>
        <v>0.91372665805968378</v>
      </c>
      <c r="AP45" s="158">
        <f t="shared" si="90"/>
        <v>0.70144411929778661</v>
      </c>
      <c r="AQ45" s="158">
        <f t="shared" si="90"/>
        <v>0.61714723907015456</v>
      </c>
      <c r="AR45" s="158">
        <f t="shared" si="90"/>
        <v>0.67740110442716717</v>
      </c>
      <c r="AS45" s="158">
        <f t="shared" si="90"/>
        <v>0.7129089975060211</v>
      </c>
      <c r="AT45" s="158">
        <f t="shared" si="90"/>
        <v>0.85157119064669118</v>
      </c>
      <c r="AU45" s="158">
        <f t="shared" si="90"/>
        <v>0.69497362139545982</v>
      </c>
      <c r="AV45" s="158">
        <f t="shared" si="90"/>
        <v>0.66493146731277042</v>
      </c>
      <c r="AW45" s="158">
        <f t="shared" si="90"/>
        <v>0.61595807726855689</v>
      </c>
      <c r="AX45" s="158">
        <f t="shared" si="90"/>
        <v>0.68564144132048765</v>
      </c>
      <c r="AY45" s="158">
        <f t="shared" si="90"/>
        <v>0.69530104585280927</v>
      </c>
      <c r="AZ45" s="158">
        <f t="shared" si="90"/>
        <v>0.74975604279243968</v>
      </c>
      <c r="BA45" s="158">
        <f t="shared" ref="BA45" si="91">IF(AI40="","",(AI45/P45)*10)</f>
        <v>0.79568332066025915</v>
      </c>
      <c r="BB45" s="303" t="str">
        <f t="shared" si="81"/>
        <v/>
      </c>
      <c r="BC45" s="55" t="str">
        <f t="shared" si="63"/>
        <v/>
      </c>
      <c r="BE45" s="105"/>
      <c r="BF45" s="105"/>
    </row>
    <row r="46" spans="1:58" x14ac:dyDescent="0.25"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E46" s="105"/>
      <c r="BF46" s="105"/>
    </row>
    <row r="47" spans="1:58" ht="15.75" thickBot="1" x14ac:dyDescent="0.3">
      <c r="R47" s="205" t="s">
        <v>1</v>
      </c>
      <c r="AK47" s="289">
        <v>1000</v>
      </c>
      <c r="BC47" s="289" t="s">
        <v>47</v>
      </c>
      <c r="BE47" s="105"/>
      <c r="BF47" s="105"/>
    </row>
    <row r="48" spans="1:58" ht="20.100000000000001" customHeight="1" x14ac:dyDescent="0.25">
      <c r="A48" s="350" t="s">
        <v>15</v>
      </c>
      <c r="B48" s="352" t="s">
        <v>71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7"/>
      <c r="R48" s="355" t="str">
        <f>R26</f>
        <v>D       2025/2024</v>
      </c>
      <c r="T48" s="353" t="s">
        <v>3</v>
      </c>
      <c r="U48" s="345" t="s">
        <v>71</v>
      </c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7"/>
      <c r="AK48" s="355" t="str">
        <f>R48</f>
        <v>D       2025/2024</v>
      </c>
      <c r="AM48" s="345" t="s">
        <v>71</v>
      </c>
      <c r="AN48" s="346"/>
      <c r="AO48" s="346"/>
      <c r="AP48" s="346"/>
      <c r="AQ48" s="346"/>
      <c r="AR48" s="346"/>
      <c r="AS48" s="346"/>
      <c r="AT48" s="346"/>
      <c r="AU48" s="346"/>
      <c r="AV48" s="346"/>
      <c r="AW48" s="346"/>
      <c r="AX48" s="346"/>
      <c r="AY48" s="346"/>
      <c r="AZ48" s="346"/>
      <c r="BA48" s="346"/>
      <c r="BB48" s="347"/>
      <c r="BC48" s="355" t="str">
        <f>AK48</f>
        <v>D       2025/2024</v>
      </c>
      <c r="BE48" s="105"/>
      <c r="BF48" s="105"/>
    </row>
    <row r="49" spans="1:58" ht="20.100000000000001" customHeight="1" thickBot="1" x14ac:dyDescent="0.3">
      <c r="A49" s="351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5">
        <v>2024</v>
      </c>
      <c r="Q49" s="133">
        <v>2025</v>
      </c>
      <c r="R49" s="356"/>
      <c r="T49" s="354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56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2016</v>
      </c>
      <c r="AT49" s="135">
        <v>2017</v>
      </c>
      <c r="AU49" s="26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76">
        <v>2023</v>
      </c>
      <c r="BA49" s="135">
        <v>2024</v>
      </c>
      <c r="BB49" s="266">
        <v>2025</v>
      </c>
      <c r="BC49" s="356"/>
      <c r="BE49" s="105"/>
      <c r="BF49" s="105"/>
    </row>
    <row r="50" spans="1:58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4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290"/>
      <c r="BC50" s="292"/>
      <c r="BE50" s="105"/>
      <c r="BF50" s="105"/>
    </row>
    <row r="51" spans="1:58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206.79000000000011</v>
      </c>
      <c r="P51" s="153">
        <v>203.97000000000003</v>
      </c>
      <c r="Q51" s="112">
        <v>108.95000000000003</v>
      </c>
      <c r="R51" s="61">
        <f>IF(Q51="","",(Q51-P51)/P51)</f>
        <v>-0.46585282149335677</v>
      </c>
      <c r="T51" s="109" t="s">
        <v>73</v>
      </c>
      <c r="U51" s="39">
        <v>29.815000000000005</v>
      </c>
      <c r="V51" s="153">
        <v>149.20400000000001</v>
      </c>
      <c r="W51" s="153">
        <v>122.17799999999998</v>
      </c>
      <c r="X51" s="153">
        <v>109.56100000000001</v>
      </c>
      <c r="Y51" s="153">
        <v>97.120999999999995</v>
      </c>
      <c r="Z51" s="153">
        <v>99.907999999999987</v>
      </c>
      <c r="AA51" s="153">
        <v>68.53</v>
      </c>
      <c r="AB51" s="153">
        <v>118.282</v>
      </c>
      <c r="AC51" s="153">
        <v>104.797</v>
      </c>
      <c r="AD51" s="153">
        <v>234.49399999999994</v>
      </c>
      <c r="AE51" s="153">
        <v>210.21299999999997</v>
      </c>
      <c r="AF51" s="153">
        <v>40.800000000000004</v>
      </c>
      <c r="AG51" s="153">
        <v>115.21899999999997</v>
      </c>
      <c r="AH51" s="153">
        <v>180.49199999999996</v>
      </c>
      <c r="AI51" s="153">
        <v>257.7999999999999</v>
      </c>
      <c r="AJ51" s="112">
        <v>323.69399999999996</v>
      </c>
      <c r="AK51" s="61">
        <f>IF(AJ51="","",(AJ51-AI51)/AI51)</f>
        <v>0.25560124127230444</v>
      </c>
      <c r="AM51" s="124">
        <f t="shared" ref="AM51:AM60" si="92">(U51/B51)*10</f>
        <v>3.1291981528127626</v>
      </c>
      <c r="AN51" s="156">
        <f t="shared" ref="AN51:AN60" si="93">(V51/C51)*10</f>
        <v>2.9131733604076775</v>
      </c>
      <c r="AO51" s="156">
        <f t="shared" ref="AO51:AO60" si="94">(W51/D51)*10</f>
        <v>3.7092200734691394</v>
      </c>
      <c r="AP51" s="156">
        <f t="shared" ref="AP51:AP60" si="95">(X51/E51)*10</f>
        <v>0.99862366924310941</v>
      </c>
      <c r="AQ51" s="156">
        <f t="shared" ref="AQ51:AQ60" si="96">(Y51/F51)*10</f>
        <v>2.6979554419689982</v>
      </c>
      <c r="AR51" s="156">
        <f t="shared" ref="AR51:AR60" si="97">(Z51/G51)*10</f>
        <v>5.3501124558209252</v>
      </c>
      <c r="AS51" s="156">
        <f t="shared" ref="AS51:AS60" si="98">(AA51/H51)*10</f>
        <v>6.6463000678886637</v>
      </c>
      <c r="AT51" s="156">
        <f t="shared" ref="AT51:AT60" si="99">(AB51/I51)*10</f>
        <v>6.0035529387879389</v>
      </c>
      <c r="AU51" s="156">
        <f t="shared" ref="AU51:AU60" si="100">(AC51/J51)*10</f>
        <v>6.99346012679346</v>
      </c>
      <c r="AV51" s="156">
        <f t="shared" ref="AV51:AV60" si="101">(AD51/K51)*10</f>
        <v>33.427512473271541</v>
      </c>
      <c r="AW51" s="156">
        <f t="shared" ref="AW51:AW60" si="102">(AE51/L51)*10</f>
        <v>6.2628631014449567</v>
      </c>
      <c r="AX51" s="156">
        <f t="shared" ref="AX51:AX60" si="103">(AF51/M51)*10</f>
        <v>8.8695652173913047</v>
      </c>
      <c r="AY51" s="156">
        <f t="shared" ref="AY51:AY60" si="104">(AG51/N51)*10</f>
        <v>7.1796485543369828</v>
      </c>
      <c r="AZ51" s="156">
        <f t="shared" ref="AZ51:AZ60" si="105">(AH51/O51)*10</f>
        <v>8.7282750616567473</v>
      </c>
      <c r="BA51" s="156">
        <f t="shared" ref="BA51:BA60" si="106">(AI51/P51)*10</f>
        <v>12.639113595136532</v>
      </c>
      <c r="BB51" s="156">
        <f>(AJ51/Q51)*10</f>
        <v>29.710325837540147</v>
      </c>
      <c r="BC51" s="61">
        <f t="shared" ref="BC51:BC67" si="107">IF(BB51="","",(BB51-BA51)/BA51)</f>
        <v>1.3506653068592194</v>
      </c>
      <c r="BE51" s="105"/>
      <c r="BF51" s="105"/>
    </row>
    <row r="52" spans="1:58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54">
        <v>49.390000000000029</v>
      </c>
      <c r="Q52" s="119">
        <v>183.09000000000009</v>
      </c>
      <c r="R52" s="52">
        <f t="shared" ref="R52:R67" si="108">IF(Q52="","",(Q52-P52)/P52)</f>
        <v>2.7070257137072273</v>
      </c>
      <c r="T52" s="109" t="s">
        <v>74</v>
      </c>
      <c r="U52" s="19">
        <v>106.98100000000001</v>
      </c>
      <c r="V52" s="154">
        <v>32.087000000000003</v>
      </c>
      <c r="W52" s="154">
        <v>68.099000000000004</v>
      </c>
      <c r="X52" s="154">
        <v>95.572999999999993</v>
      </c>
      <c r="Y52" s="154">
        <v>79.214999999999989</v>
      </c>
      <c r="Z52" s="154">
        <v>14.875999999999999</v>
      </c>
      <c r="AA52" s="154">
        <v>102.047</v>
      </c>
      <c r="AB52" s="154">
        <v>223.39400000000003</v>
      </c>
      <c r="AC52" s="154">
        <v>153.98099999999999</v>
      </c>
      <c r="AD52" s="154">
        <v>117.78500000000003</v>
      </c>
      <c r="AE52" s="154">
        <v>729.51499999999999</v>
      </c>
      <c r="AF52" s="154">
        <v>150.46800000000002</v>
      </c>
      <c r="AG52" s="154">
        <v>405.61700000000002</v>
      </c>
      <c r="AH52" s="154">
        <v>458.54100000000022</v>
      </c>
      <c r="AI52" s="154">
        <v>72.683000000000007</v>
      </c>
      <c r="AJ52" s="119">
        <v>161.68400000000003</v>
      </c>
      <c r="AK52" s="52">
        <f t="shared" ref="AK52:AK67" si="109">IF(AJ52="","",(AJ52-AI52)/AI52)</f>
        <v>1.2245091699572117</v>
      </c>
      <c r="AM52" s="125">
        <f t="shared" si="92"/>
        <v>3.3315997633209804</v>
      </c>
      <c r="AN52" s="157">
        <f t="shared" si="93"/>
        <v>3.1895626242544735</v>
      </c>
      <c r="AO52" s="157">
        <f t="shared" si="94"/>
        <v>6.7820934169903389</v>
      </c>
      <c r="AP52" s="157">
        <f t="shared" si="95"/>
        <v>2.4992939330543926</v>
      </c>
      <c r="AQ52" s="157">
        <f t="shared" si="96"/>
        <v>7.2508009153318067</v>
      </c>
      <c r="AR52" s="157">
        <f t="shared" si="97"/>
        <v>2.9823576583801121</v>
      </c>
      <c r="AS52" s="157">
        <f t="shared" si="98"/>
        <v>9.3569594718503577</v>
      </c>
      <c r="AT52" s="157">
        <f t="shared" si="99"/>
        <v>4.8649578605805885</v>
      </c>
      <c r="AU52" s="157">
        <f t="shared" si="100"/>
        <v>7.3313812312526778</v>
      </c>
      <c r="AV52" s="157">
        <f t="shared" si="101"/>
        <v>5.4228821362799273</v>
      </c>
      <c r="AW52" s="157">
        <f t="shared" si="102"/>
        <v>37.576748738024108</v>
      </c>
      <c r="AX52" s="157">
        <f t="shared" si="103"/>
        <v>16.45358119190815</v>
      </c>
      <c r="AY52" s="157">
        <f t="shared" si="104"/>
        <v>11.312703946450993</v>
      </c>
      <c r="AZ52" s="157">
        <f t="shared" si="105"/>
        <v>8.0713418176057523</v>
      </c>
      <c r="BA52" s="157">
        <f t="shared" si="106"/>
        <v>14.716136869811695</v>
      </c>
      <c r="BB52" s="302">
        <f>IF(AJ52="","",(AJ52/Q52)*10)</f>
        <v>8.8308482167240125</v>
      </c>
      <c r="BC52" s="52">
        <f t="shared" si="107"/>
        <v>-0.39992076080514122</v>
      </c>
      <c r="BE52" s="105"/>
      <c r="BF52" s="105"/>
    </row>
    <row r="53" spans="1:58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54">
        <v>156.97000000000008</v>
      </c>
      <c r="Q53" s="119">
        <v>55.32</v>
      </c>
      <c r="R53" s="52">
        <f t="shared" si="108"/>
        <v>-0.64757596993056021</v>
      </c>
      <c r="T53" s="109" t="s">
        <v>75</v>
      </c>
      <c r="U53" s="19">
        <v>39.945</v>
      </c>
      <c r="V53" s="154">
        <v>210.15600000000001</v>
      </c>
      <c r="W53" s="154">
        <v>21.706999999999997</v>
      </c>
      <c r="X53" s="154">
        <v>27.781999999999996</v>
      </c>
      <c r="Y53" s="154">
        <v>90.24</v>
      </c>
      <c r="Z53" s="154">
        <v>14.796000000000001</v>
      </c>
      <c r="AA53" s="154">
        <v>59.37299999999999</v>
      </c>
      <c r="AB53" s="154">
        <v>51.395000000000003</v>
      </c>
      <c r="AC53" s="154">
        <v>48.673000000000002</v>
      </c>
      <c r="AD53" s="154">
        <v>73.152999999999977</v>
      </c>
      <c r="AE53" s="154">
        <v>92.289999999999978</v>
      </c>
      <c r="AF53" s="154">
        <v>189.25800000000004</v>
      </c>
      <c r="AG53" s="154">
        <v>111.53900000000003</v>
      </c>
      <c r="AH53" s="154">
        <v>263.25999999999993</v>
      </c>
      <c r="AI53" s="154">
        <v>307.31999999999994</v>
      </c>
      <c r="AJ53" s="119">
        <v>170.24</v>
      </c>
      <c r="AK53" s="52">
        <f t="shared" si="109"/>
        <v>-0.44604972016139516</v>
      </c>
      <c r="AM53" s="125">
        <f t="shared" si="92"/>
        <v>4.2296696315120714</v>
      </c>
      <c r="AN53" s="157">
        <f t="shared" si="93"/>
        <v>5.1006261831949908</v>
      </c>
      <c r="AO53" s="157">
        <f t="shared" si="94"/>
        <v>10.416026871401151</v>
      </c>
      <c r="AP53" s="157">
        <f t="shared" si="95"/>
        <v>2.8028652138821637</v>
      </c>
      <c r="AQ53" s="157">
        <f t="shared" si="96"/>
        <v>5.8612626656274349</v>
      </c>
      <c r="AR53" s="157">
        <f t="shared" si="97"/>
        <v>7.3980000000000024</v>
      </c>
      <c r="AS53" s="157">
        <f t="shared" si="98"/>
        <v>9.0040946314831647</v>
      </c>
      <c r="AT53" s="157">
        <f t="shared" si="99"/>
        <v>19.889705882352938</v>
      </c>
      <c r="AU53" s="157">
        <f t="shared" si="100"/>
        <v>138.27556818181819</v>
      </c>
      <c r="AV53" s="157">
        <f t="shared" si="101"/>
        <v>19.512670045345423</v>
      </c>
      <c r="AW53" s="157">
        <f t="shared" si="102"/>
        <v>6.7463450292397624</v>
      </c>
      <c r="AX53" s="157">
        <f t="shared" si="103"/>
        <v>6.6250568838169945</v>
      </c>
      <c r="AY53" s="157">
        <f t="shared" si="104"/>
        <v>11.178492683904595</v>
      </c>
      <c r="AZ53" s="157">
        <f t="shared" si="105"/>
        <v>21.58753587535875</v>
      </c>
      <c r="BA53" s="157">
        <f t="shared" si="106"/>
        <v>19.578263362425929</v>
      </c>
      <c r="BB53" s="302">
        <f t="shared" ref="BB53:BB63" si="110">IF(AJ53="","",(AJ53/Q53)*10)</f>
        <v>30.773680404916849</v>
      </c>
      <c r="BC53" s="52">
        <f t="shared" si="107"/>
        <v>0.57182891226077082</v>
      </c>
      <c r="BE53" s="105"/>
      <c r="BF53" s="105"/>
    </row>
    <row r="54" spans="1:58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54">
        <v>18.09</v>
      </c>
      <c r="Q54" s="119">
        <v>155.28000000000003</v>
      </c>
      <c r="R54" s="52">
        <f t="shared" si="108"/>
        <v>7.5837479270315109</v>
      </c>
      <c r="T54" s="109" t="s">
        <v>76</v>
      </c>
      <c r="U54" s="19">
        <v>85.614000000000019</v>
      </c>
      <c r="V54" s="154">
        <v>92.996999999999986</v>
      </c>
      <c r="W54" s="154">
        <v>30.552</v>
      </c>
      <c r="X54" s="154">
        <v>154.78400000000005</v>
      </c>
      <c r="Y54" s="154">
        <v>82.786999999999978</v>
      </c>
      <c r="Z54" s="154">
        <v>74.756</v>
      </c>
      <c r="AA54" s="154">
        <v>80.057000000000002</v>
      </c>
      <c r="AB54" s="154">
        <v>55.018000000000008</v>
      </c>
      <c r="AC54" s="154">
        <v>24.623000000000001</v>
      </c>
      <c r="AD54" s="154">
        <v>122.39999999999998</v>
      </c>
      <c r="AE54" s="154">
        <v>30.440999999999995</v>
      </c>
      <c r="AF54" s="154">
        <v>199.78800000000004</v>
      </c>
      <c r="AG54" s="154">
        <v>163.68800000000005</v>
      </c>
      <c r="AH54" s="154">
        <v>230.74799999999999</v>
      </c>
      <c r="AI54" s="154">
        <v>76.34099999999998</v>
      </c>
      <c r="AJ54" s="119">
        <v>243.74800000000002</v>
      </c>
      <c r="AK54" s="52">
        <f t="shared" si="109"/>
        <v>2.1928845574461966</v>
      </c>
      <c r="AM54" s="125">
        <f t="shared" si="92"/>
        <v>1.9038025350233492</v>
      </c>
      <c r="AN54" s="157">
        <f t="shared" si="93"/>
        <v>4.6260259662736889</v>
      </c>
      <c r="AO54" s="157">
        <f t="shared" si="94"/>
        <v>9.4911463187325236</v>
      </c>
      <c r="AP54" s="157">
        <f t="shared" si="95"/>
        <v>3.5672735653376373</v>
      </c>
      <c r="AQ54" s="157">
        <f t="shared" si="96"/>
        <v>7.1325062462307205</v>
      </c>
      <c r="AR54" s="157">
        <f t="shared" si="97"/>
        <v>7.2904232494636236</v>
      </c>
      <c r="AS54" s="157">
        <f t="shared" si="98"/>
        <v>7.5840280409245917</v>
      </c>
      <c r="AT54" s="157">
        <f t="shared" si="99"/>
        <v>53.003853564547221</v>
      </c>
      <c r="AU54" s="157">
        <f t="shared" si="100"/>
        <v>12.177546983184966</v>
      </c>
      <c r="AV54" s="157">
        <f t="shared" si="101"/>
        <v>4.5491711885824735</v>
      </c>
      <c r="AW54" s="157">
        <f t="shared" si="102"/>
        <v>26.355844155844153</v>
      </c>
      <c r="AX54" s="157">
        <f t="shared" si="103"/>
        <v>8.7281782437745736</v>
      </c>
      <c r="AY54" s="157">
        <f t="shared" si="104"/>
        <v>20.173527236874541</v>
      </c>
      <c r="AZ54" s="157">
        <f t="shared" si="105"/>
        <v>9.0146501543149551</v>
      </c>
      <c r="BA54" s="157">
        <f t="shared" si="106"/>
        <v>42.200663349917072</v>
      </c>
      <c r="BB54" s="302">
        <f t="shared" si="110"/>
        <v>15.6973209685729</v>
      </c>
      <c r="BC54" s="52">
        <f t="shared" si="107"/>
        <v>-0.62803141651080829</v>
      </c>
      <c r="BE54" s="105"/>
      <c r="BF54" s="105"/>
    </row>
    <row r="55" spans="1:58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54">
        <v>68.369999999999976</v>
      </c>
      <c r="Q55" s="119">
        <v>613.91999999999996</v>
      </c>
      <c r="R55" s="52">
        <f t="shared" si="108"/>
        <v>7.9793769197016253</v>
      </c>
      <c r="T55" s="109" t="s">
        <v>77</v>
      </c>
      <c r="U55" s="19">
        <v>36.316000000000003</v>
      </c>
      <c r="V55" s="154">
        <v>16.928000000000001</v>
      </c>
      <c r="W55" s="154">
        <v>146.25000000000003</v>
      </c>
      <c r="X55" s="154">
        <v>10.174000000000001</v>
      </c>
      <c r="Y55" s="154">
        <v>189.64499999999995</v>
      </c>
      <c r="Z55" s="154">
        <v>141.92499999999998</v>
      </c>
      <c r="AA55" s="154">
        <v>147.154</v>
      </c>
      <c r="AB55" s="154">
        <v>82.36399999999999</v>
      </c>
      <c r="AC55" s="154">
        <v>196.86600000000001</v>
      </c>
      <c r="AD55" s="154">
        <v>168.61099999999996</v>
      </c>
      <c r="AE55" s="154">
        <v>50.588999999999999</v>
      </c>
      <c r="AF55" s="154">
        <v>769.01500000000044</v>
      </c>
      <c r="AG55" s="154">
        <v>338.37599999999992</v>
      </c>
      <c r="AH55" s="154">
        <v>278.40999999999997</v>
      </c>
      <c r="AI55" s="154">
        <v>147.01199999999997</v>
      </c>
      <c r="AJ55" s="119">
        <v>376.38900000000007</v>
      </c>
      <c r="AK55" s="52">
        <f t="shared" si="109"/>
        <v>1.5602603869071923</v>
      </c>
      <c r="AM55" s="125">
        <f t="shared" si="92"/>
        <v>3.1543472596195605</v>
      </c>
      <c r="AN55" s="157">
        <f t="shared" si="93"/>
        <v>1.9260439185345319</v>
      </c>
      <c r="AO55" s="157">
        <f t="shared" si="94"/>
        <v>3.7971232734448042</v>
      </c>
      <c r="AP55" s="157">
        <f t="shared" si="95"/>
        <v>23.995283018867926</v>
      </c>
      <c r="AQ55" s="157">
        <f t="shared" si="96"/>
        <v>1.7330256785159459</v>
      </c>
      <c r="AR55" s="157">
        <f t="shared" si="97"/>
        <v>3.9895710350255804</v>
      </c>
      <c r="AS55" s="157">
        <f t="shared" si="98"/>
        <v>5.7120565173511375</v>
      </c>
      <c r="AT55" s="157">
        <f t="shared" si="99"/>
        <v>34.870448772226915</v>
      </c>
      <c r="AU55" s="157">
        <f t="shared" si="100"/>
        <v>6.7623660346248968</v>
      </c>
      <c r="AV55" s="157">
        <f t="shared" si="101"/>
        <v>4.0124458616914946</v>
      </c>
      <c r="AW55" s="157">
        <f t="shared" si="102"/>
        <v>4.7523720056364498</v>
      </c>
      <c r="AX55" s="157">
        <f t="shared" si="103"/>
        <v>27.779323050247466</v>
      </c>
      <c r="AY55" s="157">
        <f t="shared" si="104"/>
        <v>6.6202848646110501</v>
      </c>
      <c r="AZ55" s="157">
        <f t="shared" si="105"/>
        <v>24.428358339914013</v>
      </c>
      <c r="BA55" s="157">
        <f t="shared" si="106"/>
        <v>21.502413339183857</v>
      </c>
      <c r="BB55" s="302">
        <f t="shared" si="110"/>
        <v>6.130912822517594</v>
      </c>
      <c r="BC55" s="52">
        <f t="shared" si="107"/>
        <v>-0.71487326906951276</v>
      </c>
      <c r="BE55" s="105"/>
      <c r="BF55" s="105"/>
    </row>
    <row r="56" spans="1:58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54">
        <v>203.94000000000005</v>
      </c>
      <c r="Q56" s="119">
        <v>67.090000000000032</v>
      </c>
      <c r="R56" s="52">
        <f t="shared" si="108"/>
        <v>-0.67103069530253989</v>
      </c>
      <c r="T56" s="109" t="s">
        <v>78</v>
      </c>
      <c r="U56" s="19">
        <v>50.512</v>
      </c>
      <c r="V56" s="154">
        <v>76.984999999999985</v>
      </c>
      <c r="W56" s="154">
        <v>140.74100000000001</v>
      </c>
      <c r="X56" s="154">
        <v>108.19399999999999</v>
      </c>
      <c r="Y56" s="154">
        <v>2.327</v>
      </c>
      <c r="Z56" s="154">
        <v>108.241</v>
      </c>
      <c r="AA56" s="154">
        <v>89.242999999999995</v>
      </c>
      <c r="AB56" s="154">
        <v>81.237000000000023</v>
      </c>
      <c r="AC56" s="154">
        <v>251.595</v>
      </c>
      <c r="AD56" s="154">
        <v>116.065</v>
      </c>
      <c r="AE56" s="154">
        <v>70.181000000000012</v>
      </c>
      <c r="AF56" s="154">
        <v>156.5320000000001</v>
      </c>
      <c r="AG56" s="154">
        <v>262.81200000000013</v>
      </c>
      <c r="AH56" s="154">
        <v>150.63999999999999</v>
      </c>
      <c r="AI56" s="154">
        <v>240.67999999999998</v>
      </c>
      <c r="AJ56" s="119">
        <v>154.52400000000003</v>
      </c>
      <c r="AK56" s="52">
        <f t="shared" si="109"/>
        <v>-0.35796908758517515</v>
      </c>
      <c r="AM56" s="125">
        <f t="shared" si="92"/>
        <v>5.7602919375071266</v>
      </c>
      <c r="AN56" s="157">
        <f t="shared" si="93"/>
        <v>3.9711647580728346</v>
      </c>
      <c r="AO56" s="157">
        <f t="shared" si="94"/>
        <v>1.8513680610365695</v>
      </c>
      <c r="AP56" s="157">
        <f t="shared" si="95"/>
        <v>5.3728956646968253</v>
      </c>
      <c r="AQ56" s="157">
        <f t="shared" si="96"/>
        <v>28.036144578313255</v>
      </c>
      <c r="AR56" s="157">
        <f t="shared" si="97"/>
        <v>3.4592841163310957</v>
      </c>
      <c r="AS56" s="157">
        <f t="shared" si="98"/>
        <v>1.1073569008946409</v>
      </c>
      <c r="AT56" s="157">
        <f t="shared" si="99"/>
        <v>8.3081407240744571</v>
      </c>
      <c r="AU56" s="157">
        <f t="shared" si="100"/>
        <v>6.629818967561727</v>
      </c>
      <c r="AV56" s="157">
        <f t="shared" si="101"/>
        <v>5.6594987322020671</v>
      </c>
      <c r="AW56" s="157">
        <f t="shared" si="102"/>
        <v>9.3004240657301924</v>
      </c>
      <c r="AX56" s="157">
        <f t="shared" si="103"/>
        <v>19.322552771262814</v>
      </c>
      <c r="AY56" s="157">
        <f t="shared" si="104"/>
        <v>20.461849890999698</v>
      </c>
      <c r="AZ56" s="157">
        <f t="shared" si="105"/>
        <v>18.740980343368989</v>
      </c>
      <c r="BA56" s="157">
        <f t="shared" si="106"/>
        <v>11.801510248112185</v>
      </c>
      <c r="BB56" s="302">
        <f t="shared" si="110"/>
        <v>23.032344611715597</v>
      </c>
      <c r="BC56" s="52">
        <f t="shared" si="107"/>
        <v>0.95164382587389096</v>
      </c>
      <c r="BE56" s="105"/>
      <c r="BF56" s="105"/>
    </row>
    <row r="57" spans="1:58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54">
        <v>140.32000000000005</v>
      </c>
      <c r="Q57" s="119">
        <v>96.120000000000019</v>
      </c>
      <c r="R57" s="52">
        <f t="shared" si="108"/>
        <v>-0.31499429874572415</v>
      </c>
      <c r="T57" s="109" t="s">
        <v>79</v>
      </c>
      <c r="U57" s="19">
        <v>101.88200000000002</v>
      </c>
      <c r="V57" s="154">
        <v>208.25</v>
      </c>
      <c r="W57" s="154">
        <v>120.58900000000001</v>
      </c>
      <c r="X57" s="154">
        <v>63.236000000000004</v>
      </c>
      <c r="Y57" s="154">
        <v>133.27200000000002</v>
      </c>
      <c r="Z57" s="154">
        <v>88.903999999999996</v>
      </c>
      <c r="AA57" s="154">
        <v>66.512999999999991</v>
      </c>
      <c r="AB57" s="154">
        <v>161.839</v>
      </c>
      <c r="AC57" s="154">
        <v>69.402000000000001</v>
      </c>
      <c r="AD57" s="154">
        <v>109.84300000000002</v>
      </c>
      <c r="AE57" s="154">
        <v>111.27</v>
      </c>
      <c r="AF57" s="154">
        <v>115.04100000000001</v>
      </c>
      <c r="AG57" s="154">
        <v>124.31800000000001</v>
      </c>
      <c r="AH57" s="154">
        <v>127.58</v>
      </c>
      <c r="AI57" s="154">
        <v>177.48399999999995</v>
      </c>
      <c r="AJ57" s="119">
        <v>181.20599999999996</v>
      </c>
      <c r="AK57" s="52">
        <f t="shared" si="109"/>
        <v>2.0970904419553366E-2</v>
      </c>
      <c r="AM57" s="125">
        <f t="shared" si="92"/>
        <v>3.3602242744063329</v>
      </c>
      <c r="AN57" s="157">
        <f t="shared" si="93"/>
        <v>8.6770833333333339</v>
      </c>
      <c r="AO57" s="157">
        <f t="shared" si="94"/>
        <v>4.960264900662251</v>
      </c>
      <c r="AP57" s="157">
        <f t="shared" si="95"/>
        <v>2.6307775512751173</v>
      </c>
      <c r="AQ57" s="157">
        <f t="shared" si="96"/>
        <v>9.8741942653923065</v>
      </c>
      <c r="AR57" s="157">
        <f t="shared" si="97"/>
        <v>2.636536180308422</v>
      </c>
      <c r="AS57" s="157">
        <f t="shared" si="98"/>
        <v>7.8259795270031765</v>
      </c>
      <c r="AT57" s="157">
        <f t="shared" si="99"/>
        <v>9.4114328913700831</v>
      </c>
      <c r="AU57" s="157">
        <f t="shared" si="100"/>
        <v>16.453769559032718</v>
      </c>
      <c r="AV57" s="157">
        <f t="shared" si="101"/>
        <v>6.2131907913343545</v>
      </c>
      <c r="AW57" s="157">
        <f t="shared" si="102"/>
        <v>3.8524391510577165</v>
      </c>
      <c r="AX57" s="157">
        <f t="shared" si="103"/>
        <v>12.605851413543723</v>
      </c>
      <c r="AY57" s="157">
        <f t="shared" si="104"/>
        <v>4.0218045356022127</v>
      </c>
      <c r="AZ57" s="157">
        <f t="shared" si="105"/>
        <v>11.735810872964771</v>
      </c>
      <c r="BA57" s="157">
        <f t="shared" si="106"/>
        <v>12.648517673888247</v>
      </c>
      <c r="BB57" s="302">
        <f t="shared" si="110"/>
        <v>18.852059925093624</v>
      </c>
      <c r="BC57" s="52">
        <f t="shared" si="107"/>
        <v>0.49045606854090462</v>
      </c>
      <c r="BE57" s="105"/>
      <c r="BF57" s="105"/>
    </row>
    <row r="58" spans="1:58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54">
        <v>298.74999999999977</v>
      </c>
      <c r="Q58" s="119"/>
      <c r="R58" s="52" t="str">
        <f t="shared" si="108"/>
        <v/>
      </c>
      <c r="T58" s="109" t="s">
        <v>80</v>
      </c>
      <c r="U58" s="19">
        <v>248.68200000000002</v>
      </c>
      <c r="V58" s="154">
        <v>13.135</v>
      </c>
      <c r="W58" s="154">
        <v>170.39499999999998</v>
      </c>
      <c r="X58" s="154">
        <v>85.355999999999995</v>
      </c>
      <c r="Y58" s="154">
        <v>57.158000000000001</v>
      </c>
      <c r="Z58" s="154">
        <v>62.073999999999998</v>
      </c>
      <c r="AA58" s="154">
        <v>182.14699999999996</v>
      </c>
      <c r="AB58" s="154">
        <v>90.742000000000004</v>
      </c>
      <c r="AC58" s="154">
        <v>92.774000000000001</v>
      </c>
      <c r="AD58" s="154">
        <v>20.315999999999999</v>
      </c>
      <c r="AE58" s="154">
        <v>52.984999999999999</v>
      </c>
      <c r="AF58" s="154">
        <v>98.681000000000012</v>
      </c>
      <c r="AG58" s="154">
        <v>194.059</v>
      </c>
      <c r="AH58" s="154">
        <v>53.199000000000005</v>
      </c>
      <c r="AI58" s="154">
        <v>229.73099999999991</v>
      </c>
      <c r="AJ58" s="119"/>
      <c r="AK58" s="52" t="str">
        <f t="shared" si="109"/>
        <v/>
      </c>
      <c r="AM58" s="125">
        <f t="shared" si="92"/>
        <v>3.3921512460613008</v>
      </c>
      <c r="AN58" s="157">
        <f t="shared" si="93"/>
        <v>6.9131578947368419</v>
      </c>
      <c r="AO58" s="157">
        <f t="shared" si="94"/>
        <v>2.1921112554836548</v>
      </c>
      <c r="AP58" s="157">
        <f t="shared" si="95"/>
        <v>4.2767812406052705</v>
      </c>
      <c r="AQ58" s="157">
        <f t="shared" si="96"/>
        <v>5.0834222696549265</v>
      </c>
      <c r="AR58" s="157">
        <f t="shared" si="97"/>
        <v>1.8476054409619906</v>
      </c>
      <c r="AS58" s="157">
        <f t="shared" si="98"/>
        <v>8.7185046907907306</v>
      </c>
      <c r="AT58" s="157">
        <f t="shared" si="99"/>
        <v>5.8071163445539478</v>
      </c>
      <c r="AU58" s="157">
        <f t="shared" si="100"/>
        <v>8.9845051326748013</v>
      </c>
      <c r="AV58" s="157">
        <f t="shared" si="101"/>
        <v>69.814432989690744</v>
      </c>
      <c r="AW58" s="157">
        <f t="shared" si="102"/>
        <v>10.103928299008389</v>
      </c>
      <c r="AX58" s="157">
        <f t="shared" si="103"/>
        <v>20.221516393442624</v>
      </c>
      <c r="AY58" s="157">
        <f t="shared" si="104"/>
        <v>8.7912929238017519</v>
      </c>
      <c r="AZ58" s="157">
        <f t="shared" si="105"/>
        <v>91.880829015544094</v>
      </c>
      <c r="BA58" s="157">
        <f t="shared" si="106"/>
        <v>7.6897405857740617</v>
      </c>
      <c r="BB58" s="302" t="str">
        <f t="shared" si="110"/>
        <v/>
      </c>
      <c r="BC58" s="52" t="str">
        <f t="shared" si="107"/>
        <v/>
      </c>
      <c r="BE58" s="105"/>
      <c r="BF58" s="105"/>
    </row>
    <row r="59" spans="1:58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54">
        <v>289.97999999999973</v>
      </c>
      <c r="Q59" s="119"/>
      <c r="R59" s="52" t="str">
        <f t="shared" si="108"/>
        <v/>
      </c>
      <c r="T59" s="109" t="s">
        <v>81</v>
      </c>
      <c r="U59" s="19">
        <v>26.283999999999999</v>
      </c>
      <c r="V59" s="154">
        <v>140.136</v>
      </c>
      <c r="W59" s="154">
        <v>62.427000000000007</v>
      </c>
      <c r="X59" s="154">
        <v>148.22899999999998</v>
      </c>
      <c r="Y59" s="154">
        <v>99.02600000000001</v>
      </c>
      <c r="Z59" s="154">
        <v>189.15099999999995</v>
      </c>
      <c r="AA59" s="154">
        <v>114.91000000000001</v>
      </c>
      <c r="AB59" s="154">
        <v>15.391</v>
      </c>
      <c r="AC59" s="154">
        <v>141.86099999999999</v>
      </c>
      <c r="AD59" s="154">
        <v>88.779999999999987</v>
      </c>
      <c r="AE59" s="154">
        <v>72.782000000000011</v>
      </c>
      <c r="AF59" s="154">
        <v>256.71899999999999</v>
      </c>
      <c r="AG59" s="154">
        <v>308.47400000000005</v>
      </c>
      <c r="AH59" s="154">
        <v>368.83200000000011</v>
      </c>
      <c r="AI59" s="154">
        <v>156.05799999999999</v>
      </c>
      <c r="AJ59" s="119"/>
      <c r="AK59" s="52" t="str">
        <f t="shared" si="109"/>
        <v/>
      </c>
      <c r="AM59" s="125">
        <f t="shared" si="92"/>
        <v>3.485479379392654</v>
      </c>
      <c r="AN59" s="157">
        <f t="shared" si="93"/>
        <v>6.9185880029622302</v>
      </c>
      <c r="AO59" s="157">
        <f t="shared" si="94"/>
        <v>4.9439296745070092</v>
      </c>
      <c r="AP59" s="157">
        <f t="shared" si="95"/>
        <v>7.6914176006641757</v>
      </c>
      <c r="AQ59" s="157">
        <f t="shared" si="96"/>
        <v>5.3903434761308588</v>
      </c>
      <c r="AR59" s="157">
        <f t="shared" si="97"/>
        <v>3.7363160493827152</v>
      </c>
      <c r="AS59" s="157">
        <f t="shared" si="98"/>
        <v>4.120262469073829</v>
      </c>
      <c r="AT59" s="157">
        <f t="shared" si="99"/>
        <v>59.42471042471044</v>
      </c>
      <c r="AU59" s="157">
        <f t="shared" si="100"/>
        <v>4.9669479359966386</v>
      </c>
      <c r="AV59" s="157">
        <f t="shared" si="101"/>
        <v>27.640099626400993</v>
      </c>
      <c r="AW59" s="157">
        <f t="shared" si="102"/>
        <v>6.7018416206261495</v>
      </c>
      <c r="AX59" s="157">
        <f t="shared" si="103"/>
        <v>7.1731258207829196</v>
      </c>
      <c r="AY59" s="157">
        <f t="shared" si="104"/>
        <v>7.449803173376484</v>
      </c>
      <c r="AZ59" s="157">
        <f t="shared" si="105"/>
        <v>13.273545182999245</v>
      </c>
      <c r="BA59" s="157">
        <f t="shared" si="106"/>
        <v>5.381681495275541</v>
      </c>
      <c r="BB59" s="302" t="str">
        <f t="shared" si="110"/>
        <v/>
      </c>
      <c r="BC59" s="52" t="str">
        <f t="shared" si="107"/>
        <v/>
      </c>
      <c r="BE59" s="105"/>
      <c r="BF59" s="105"/>
    </row>
    <row r="60" spans="1:58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54">
        <v>220.96</v>
      </c>
      <c r="Q60" s="119"/>
      <c r="R60" s="52" t="str">
        <f t="shared" si="108"/>
        <v/>
      </c>
      <c r="T60" s="109" t="s">
        <v>82</v>
      </c>
      <c r="U60" s="19">
        <v>80.941000000000003</v>
      </c>
      <c r="V60" s="154">
        <v>133.739</v>
      </c>
      <c r="W60" s="154">
        <v>0.89600000000000013</v>
      </c>
      <c r="X60" s="154">
        <v>99.911000000000001</v>
      </c>
      <c r="Y60" s="154">
        <v>62.055999999999997</v>
      </c>
      <c r="Z60" s="154">
        <v>42.978000000000009</v>
      </c>
      <c r="AA60" s="154">
        <v>73.328000000000003</v>
      </c>
      <c r="AB60" s="154">
        <v>7.7379999999999995</v>
      </c>
      <c r="AC60" s="154">
        <v>45.496000000000002</v>
      </c>
      <c r="AD60" s="154">
        <v>116.032</v>
      </c>
      <c r="AE60" s="154">
        <v>123.81899999999997</v>
      </c>
      <c r="AF60" s="154">
        <v>149.98599999999999</v>
      </c>
      <c r="AG60" s="154">
        <v>319.26399999999995</v>
      </c>
      <c r="AH60" s="154">
        <v>57.844000000000001</v>
      </c>
      <c r="AI60" s="154">
        <v>148.756</v>
      </c>
      <c r="AJ60" s="119"/>
      <c r="AK60" s="52" t="str">
        <f t="shared" si="109"/>
        <v/>
      </c>
      <c r="AM60" s="125">
        <f t="shared" si="92"/>
        <v>3.3624543037554004</v>
      </c>
      <c r="AN60" s="157">
        <f t="shared" si="93"/>
        <v>4.4061213059664608</v>
      </c>
      <c r="AO60" s="157">
        <f t="shared" si="94"/>
        <v>6.4000000000000012</v>
      </c>
      <c r="AP60" s="157">
        <f t="shared" si="95"/>
        <v>5.0130958354239841</v>
      </c>
      <c r="AQ60" s="157">
        <f t="shared" si="96"/>
        <v>3.816247463255642</v>
      </c>
      <c r="AR60" s="157">
        <f t="shared" si="97"/>
        <v>1.6204049315688276</v>
      </c>
      <c r="AS60" s="157">
        <f t="shared" si="98"/>
        <v>9.7914274268927759</v>
      </c>
      <c r="AT60" s="157">
        <f t="shared" si="99"/>
        <v>28.659259259259258</v>
      </c>
      <c r="AU60" s="157">
        <f t="shared" si="100"/>
        <v>1.8691097325500186</v>
      </c>
      <c r="AV60" s="157">
        <f t="shared" si="101"/>
        <v>7.1277105473309144</v>
      </c>
      <c r="AW60" s="157">
        <f t="shared" si="102"/>
        <v>7.5646994134897314</v>
      </c>
      <c r="AX60" s="157">
        <f t="shared" si="103"/>
        <v>9.2515420676042428</v>
      </c>
      <c r="AY60" s="157">
        <f t="shared" si="104"/>
        <v>19.24436407474381</v>
      </c>
      <c r="AZ60" s="157">
        <f t="shared" si="105"/>
        <v>11.364243614931233</v>
      </c>
      <c r="BA60" s="157">
        <f t="shared" si="106"/>
        <v>6.7322592324402608</v>
      </c>
      <c r="BB60" s="302" t="str">
        <f t="shared" si="110"/>
        <v/>
      </c>
      <c r="BC60" s="52" t="str">
        <f t="shared" si="107"/>
        <v/>
      </c>
      <c r="BE60" s="105"/>
      <c r="BF60" s="105"/>
    </row>
    <row r="61" spans="1:58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54">
        <v>213.44000000000005</v>
      </c>
      <c r="Q61" s="119"/>
      <c r="R61" s="52" t="str">
        <f t="shared" si="108"/>
        <v/>
      </c>
      <c r="T61" s="109" t="s">
        <v>83</v>
      </c>
      <c r="U61" s="19">
        <v>62.047999999999995</v>
      </c>
      <c r="V61" s="154">
        <v>49.418999999999997</v>
      </c>
      <c r="W61" s="154">
        <v>115.30700000000002</v>
      </c>
      <c r="X61" s="154">
        <v>48.548999999999999</v>
      </c>
      <c r="Y61" s="154">
        <v>60.350999999999999</v>
      </c>
      <c r="Z61" s="154">
        <v>250.62000000000003</v>
      </c>
      <c r="AA61" s="154">
        <v>66.029999999999987</v>
      </c>
      <c r="AB61" s="154">
        <v>58.631000000000007</v>
      </c>
      <c r="AC61" s="154">
        <v>111.59399999999999</v>
      </c>
      <c r="AD61" s="154">
        <v>193.00300000000004</v>
      </c>
      <c r="AE61" s="154">
        <v>285.58600000000001</v>
      </c>
      <c r="AF61" s="154">
        <v>185.32599999999994</v>
      </c>
      <c r="AG61" s="154">
        <v>275.30900000000003</v>
      </c>
      <c r="AH61" s="154">
        <v>299.64300000000009</v>
      </c>
      <c r="AI61" s="154">
        <v>1020.7949999999997</v>
      </c>
      <c r="AJ61" s="119"/>
      <c r="AK61" s="52" t="str">
        <f t="shared" si="109"/>
        <v/>
      </c>
      <c r="AM61" s="125">
        <f t="shared" ref="AM61:AN67" si="111">(U61/B61)*10</f>
        <v>4.6122054560321102</v>
      </c>
      <c r="AN61" s="157">
        <f t="shared" si="111"/>
        <v>2.7942440348298092</v>
      </c>
      <c r="AO61" s="157">
        <f t="shared" ref="AO61:AX63" si="112">IF(W61="","",(W61/D61)*10)</f>
        <v>5.6581284655773123</v>
      </c>
      <c r="AP61" s="157">
        <f t="shared" si="112"/>
        <v>6.3913902053712492</v>
      </c>
      <c r="AQ61" s="157">
        <f t="shared" si="112"/>
        <v>6.9560857538035954</v>
      </c>
      <c r="AR61" s="157">
        <f t="shared" si="112"/>
        <v>7.400561051232839</v>
      </c>
      <c r="AS61" s="157">
        <f t="shared" si="112"/>
        <v>6.129211918685602</v>
      </c>
      <c r="AT61" s="157">
        <f t="shared" si="112"/>
        <v>3.0930048533445875</v>
      </c>
      <c r="AU61" s="157">
        <f t="shared" si="112"/>
        <v>6.8194817892935706</v>
      </c>
      <c r="AV61" s="157">
        <f t="shared" si="112"/>
        <v>16.76100738167608</v>
      </c>
      <c r="AW61" s="157">
        <f t="shared" si="112"/>
        <v>10.166459008223278</v>
      </c>
      <c r="AX61" s="157">
        <f t="shared" si="112"/>
        <v>6.4409689639592713</v>
      </c>
      <c r="AY61" s="157">
        <f t="shared" ref="AY61:AY63" si="113">IF(AG61="","",(AG61/N61)*10)</f>
        <v>30.569509216078167</v>
      </c>
      <c r="AZ61" s="157">
        <f t="shared" ref="AZ61:AZ63" si="114">IF(AH61="","",(AH61/O61)*10)</f>
        <v>13.213520306918907</v>
      </c>
      <c r="BA61" s="157">
        <f t="shared" ref="BA61:BA63" si="115">IF(AI61="","",(AI61/P61)*10)</f>
        <v>47.82585269865065</v>
      </c>
      <c r="BB61" s="302" t="str">
        <f t="shared" si="110"/>
        <v/>
      </c>
      <c r="BC61" s="52" t="str">
        <f t="shared" si="107"/>
        <v/>
      </c>
      <c r="BE61" s="105"/>
      <c r="BF61" s="105"/>
    </row>
    <row r="62" spans="1:58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55">
        <v>152.83000000000007</v>
      </c>
      <c r="Q62" s="123"/>
      <c r="R62" s="52" t="str">
        <f t="shared" si="108"/>
        <v/>
      </c>
      <c r="T62" s="110" t="s">
        <v>84</v>
      </c>
      <c r="U62" s="19">
        <v>30.416</v>
      </c>
      <c r="V62" s="154">
        <v>47.312999999999995</v>
      </c>
      <c r="W62" s="154">
        <v>23.595999999999997</v>
      </c>
      <c r="X62" s="154">
        <v>78.717000000000013</v>
      </c>
      <c r="Y62" s="154">
        <v>56.821999999999996</v>
      </c>
      <c r="Z62" s="154">
        <v>94.972999999999999</v>
      </c>
      <c r="AA62" s="154">
        <v>72.218000000000018</v>
      </c>
      <c r="AB62" s="154">
        <v>81.169000000000011</v>
      </c>
      <c r="AC62" s="154">
        <v>81.001999999999995</v>
      </c>
      <c r="AD62" s="154">
        <v>103.39299999999999</v>
      </c>
      <c r="AE62" s="154">
        <v>78.418999999999969</v>
      </c>
      <c r="AF62" s="154">
        <v>91.548000000000016</v>
      </c>
      <c r="AG62" s="154">
        <v>146.48499999999996</v>
      </c>
      <c r="AH62" s="154">
        <v>226.58299999999997</v>
      </c>
      <c r="AI62" s="154">
        <v>499.74499999999989</v>
      </c>
      <c r="AJ62" s="119"/>
      <c r="AK62" s="52" t="str">
        <f t="shared" si="109"/>
        <v/>
      </c>
      <c r="AM62" s="125">
        <f t="shared" si="111"/>
        <v>3.2621192621192625</v>
      </c>
      <c r="AN62" s="157">
        <f t="shared" si="111"/>
        <v>3.8014623172103477</v>
      </c>
      <c r="AO62" s="157">
        <f t="shared" si="112"/>
        <v>2.0859264497878356</v>
      </c>
      <c r="AP62" s="157">
        <f t="shared" si="112"/>
        <v>7.1192005064664921</v>
      </c>
      <c r="AQ62" s="157">
        <f t="shared" si="112"/>
        <v>7.7881030701754375</v>
      </c>
      <c r="AR62" s="157">
        <f t="shared" si="112"/>
        <v>4.5561525545694419</v>
      </c>
      <c r="AS62" s="157">
        <f t="shared" si="112"/>
        <v>8.2780834479596539</v>
      </c>
      <c r="AT62" s="157">
        <f t="shared" si="112"/>
        <v>7.588015331401329</v>
      </c>
      <c r="AU62" s="157">
        <f t="shared" si="112"/>
        <v>7.0216712898751732</v>
      </c>
      <c r="AV62" s="157">
        <f t="shared" si="112"/>
        <v>6.3237308868501527</v>
      </c>
      <c r="AW62" s="157">
        <f t="shared" si="112"/>
        <v>5.4186705362078502</v>
      </c>
      <c r="AX62" s="157">
        <f t="shared" si="112"/>
        <v>12.885010555946518</v>
      </c>
      <c r="AY62" s="157">
        <f t="shared" si="113"/>
        <v>66.553839164016367</v>
      </c>
      <c r="AZ62" s="157">
        <f t="shared" si="114"/>
        <v>7.4095160235448079</v>
      </c>
      <c r="BA62" s="157">
        <f t="shared" si="115"/>
        <v>32.699404567166106</v>
      </c>
      <c r="BB62" s="302" t="str">
        <f t="shared" si="110"/>
        <v/>
      </c>
      <c r="BC62" s="52" t="str">
        <f t="shared" si="107"/>
        <v/>
      </c>
      <c r="BE62" s="105"/>
      <c r="BF62" s="105"/>
    </row>
    <row r="63" spans="1:58" ht="20.100000000000001" customHeight="1" thickBot="1" x14ac:dyDescent="0.3">
      <c r="A63" s="35" t="str">
        <f>A19</f>
        <v>jan-jul</v>
      </c>
      <c r="B63" s="167">
        <f>SUM(B51:B57)</f>
        <v>1466.5500000000002</v>
      </c>
      <c r="C63" s="168">
        <f t="shared" ref="C63:Q63" si="116">SUM(C51:C57)</f>
        <v>1747.5700000000002</v>
      </c>
      <c r="D63" s="168">
        <f t="shared" si="116"/>
        <v>1871.3</v>
      </c>
      <c r="E63" s="168">
        <f t="shared" si="116"/>
        <v>2458.5199999999995</v>
      </c>
      <c r="F63" s="168">
        <f t="shared" si="116"/>
        <v>1969.36</v>
      </c>
      <c r="G63" s="168">
        <f t="shared" si="116"/>
        <v>1365</v>
      </c>
      <c r="H63" s="168">
        <f t="shared" si="116"/>
        <v>1532.1899999999998</v>
      </c>
      <c r="I63" s="168">
        <f t="shared" si="116"/>
        <v>985.79000000000008</v>
      </c>
      <c r="J63" s="168">
        <f t="shared" si="116"/>
        <v>1096.4100000000001</v>
      </c>
      <c r="K63" s="168">
        <f t="shared" si="116"/>
        <v>1395.9899999999998</v>
      </c>
      <c r="L63" s="168">
        <f t="shared" si="116"/>
        <v>1148.8799999999999</v>
      </c>
      <c r="M63" s="168">
        <f t="shared" si="116"/>
        <v>1101.1199999999999</v>
      </c>
      <c r="N63" s="168">
        <f t="shared" si="116"/>
        <v>1648.62</v>
      </c>
      <c r="O63" s="168">
        <f t="shared" si="116"/>
        <v>1455.88</v>
      </c>
      <c r="P63" s="168">
        <f t="shared" si="116"/>
        <v>841.05000000000018</v>
      </c>
      <c r="Q63" s="169">
        <f t="shared" si="116"/>
        <v>1279.7700000000002</v>
      </c>
      <c r="R63" s="61">
        <f t="shared" si="108"/>
        <v>0.52163367219546986</v>
      </c>
      <c r="T63" s="109"/>
      <c r="U63" s="167">
        <f>SUM(U51:U57)</f>
        <v>451.06500000000005</v>
      </c>
      <c r="V63" s="168">
        <f t="shared" ref="V63:AJ63" si="117">SUM(V51:V57)</f>
        <v>786.60699999999997</v>
      </c>
      <c r="W63" s="168">
        <f t="shared" si="117"/>
        <v>650.1160000000001</v>
      </c>
      <c r="X63" s="168">
        <f t="shared" si="117"/>
        <v>569.30399999999997</v>
      </c>
      <c r="Y63" s="168">
        <f t="shared" si="117"/>
        <v>674.60699999999997</v>
      </c>
      <c r="Z63" s="168">
        <f t="shared" si="117"/>
        <v>543.40599999999995</v>
      </c>
      <c r="AA63" s="168">
        <f t="shared" si="117"/>
        <v>612.91700000000003</v>
      </c>
      <c r="AB63" s="168">
        <f t="shared" si="117"/>
        <v>773.529</v>
      </c>
      <c r="AC63" s="168">
        <f t="shared" si="117"/>
        <v>849.93700000000013</v>
      </c>
      <c r="AD63" s="168">
        <f t="shared" si="117"/>
        <v>942.35099999999989</v>
      </c>
      <c r="AE63" s="168">
        <f t="shared" si="117"/>
        <v>1294.499</v>
      </c>
      <c r="AF63" s="168">
        <f t="shared" si="117"/>
        <v>1620.9020000000007</v>
      </c>
      <c r="AG63" s="168">
        <f t="shared" si="117"/>
        <v>1521.5690000000002</v>
      </c>
      <c r="AH63" s="168">
        <f t="shared" si="117"/>
        <v>1689.6709999999998</v>
      </c>
      <c r="AI63" s="168">
        <f t="shared" si="117"/>
        <v>1279.3199999999997</v>
      </c>
      <c r="AJ63" s="169">
        <f t="shared" si="117"/>
        <v>1611.4850000000001</v>
      </c>
      <c r="AK63" s="61">
        <f t="shared" si="109"/>
        <v>0.25964184097801996</v>
      </c>
      <c r="AM63" s="172">
        <f t="shared" si="111"/>
        <v>3.0756878388053592</v>
      </c>
      <c r="AN63" s="173">
        <f t="shared" si="111"/>
        <v>4.5011473074039952</v>
      </c>
      <c r="AO63" s="173">
        <f t="shared" si="112"/>
        <v>3.4741409715171279</v>
      </c>
      <c r="AP63" s="173">
        <f t="shared" si="112"/>
        <v>2.3156370499324801</v>
      </c>
      <c r="AQ63" s="173">
        <f t="shared" si="112"/>
        <v>3.4255138725271155</v>
      </c>
      <c r="AR63" s="173">
        <f t="shared" si="112"/>
        <v>3.9809963369963364</v>
      </c>
      <c r="AS63" s="173">
        <f t="shared" si="112"/>
        <v>4.0002675908340359</v>
      </c>
      <c r="AT63" s="173">
        <f t="shared" si="112"/>
        <v>7.8467929274997719</v>
      </c>
      <c r="AU63" s="173">
        <f t="shared" si="112"/>
        <v>7.7519997081383796</v>
      </c>
      <c r="AV63" s="173">
        <f t="shared" si="112"/>
        <v>6.7504136849117833</v>
      </c>
      <c r="AW63" s="173">
        <f t="shared" si="112"/>
        <v>11.267486595640975</v>
      </c>
      <c r="AX63" s="173">
        <f t="shared" si="112"/>
        <v>14.720484597500734</v>
      </c>
      <c r="AY63" s="173">
        <f t="shared" si="113"/>
        <v>9.2293493952517878</v>
      </c>
      <c r="AZ63" s="173">
        <f t="shared" si="114"/>
        <v>11.605839767013764</v>
      </c>
      <c r="BA63" s="173">
        <f t="shared" si="115"/>
        <v>15.210986267166035</v>
      </c>
      <c r="BB63" s="173">
        <f t="shared" si="110"/>
        <v>12.591989185556777</v>
      </c>
      <c r="BC63" s="61">
        <f t="shared" si="107"/>
        <v>-0.1721779926435503</v>
      </c>
      <c r="BE63" s="105"/>
      <c r="BF63" s="105"/>
    </row>
    <row r="64" spans="1:58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P64" si="118">SUM(E51:E53)</f>
        <v>1578.6399999999999</v>
      </c>
      <c r="F64" s="154">
        <f t="shared" si="118"/>
        <v>623.19000000000005</v>
      </c>
      <c r="G64" s="154">
        <f t="shared" si="118"/>
        <v>256.62</v>
      </c>
      <c r="H64" s="154">
        <f t="shared" si="118"/>
        <v>278.10999999999996</v>
      </c>
      <c r="I64" s="154">
        <f t="shared" si="118"/>
        <v>682.05000000000007</v>
      </c>
      <c r="J64" s="154">
        <f t="shared" si="118"/>
        <v>363.4</v>
      </c>
      <c r="K64" s="154">
        <f t="shared" si="118"/>
        <v>324.84000000000003</v>
      </c>
      <c r="L64" s="154">
        <f t="shared" si="118"/>
        <v>666.59</v>
      </c>
      <c r="M64" s="154">
        <f t="shared" si="118"/>
        <v>423.11999999999995</v>
      </c>
      <c r="N64" s="154">
        <f t="shared" si="118"/>
        <v>618.80999999999983</v>
      </c>
      <c r="O64" s="154">
        <f t="shared" ref="O64" si="119">SUM(O51:O53)</f>
        <v>896.84999999999991</v>
      </c>
      <c r="P64" s="154">
        <f t="shared" si="118"/>
        <v>410.33000000000015</v>
      </c>
      <c r="Q64" s="154">
        <f>IF(Q53="","",SUM(Q51:Q53))</f>
        <v>347.36000000000013</v>
      </c>
      <c r="R64" s="61">
        <f t="shared" si="108"/>
        <v>-0.15346184778105429</v>
      </c>
      <c r="T64" s="108" t="s">
        <v>85</v>
      </c>
      <c r="U64" s="19">
        <f>SUM(U51:U53)</f>
        <v>176.74100000000001</v>
      </c>
      <c r="V64" s="154">
        <f t="shared" ref="V64:AI64" si="120">SUM(V51:V53)</f>
        <v>391.447</v>
      </c>
      <c r="W64" s="154">
        <f t="shared" si="120"/>
        <v>211.98399999999998</v>
      </c>
      <c r="X64" s="154">
        <f t="shared" si="120"/>
        <v>232.916</v>
      </c>
      <c r="Y64" s="154">
        <f t="shared" si="120"/>
        <v>266.57599999999996</v>
      </c>
      <c r="Z64" s="154">
        <f t="shared" si="120"/>
        <v>129.57999999999998</v>
      </c>
      <c r="AA64" s="154">
        <f t="shared" si="120"/>
        <v>229.95</v>
      </c>
      <c r="AB64" s="154">
        <f t="shared" si="120"/>
        <v>393.07100000000003</v>
      </c>
      <c r="AC64" s="154">
        <f t="shared" si="120"/>
        <v>307.45100000000002</v>
      </c>
      <c r="AD64" s="154">
        <f t="shared" si="120"/>
        <v>425.43199999999996</v>
      </c>
      <c r="AE64" s="154">
        <f t="shared" si="120"/>
        <v>1032.018</v>
      </c>
      <c r="AF64" s="154">
        <f t="shared" si="120"/>
        <v>380.52600000000007</v>
      </c>
      <c r="AG64" s="154">
        <f t="shared" si="120"/>
        <v>632.375</v>
      </c>
      <c r="AH64" s="154">
        <f t="shared" ref="AH64" si="121">SUM(AH51:AH53)</f>
        <v>902.29300000000012</v>
      </c>
      <c r="AI64" s="154">
        <f t="shared" si="120"/>
        <v>637.80299999999988</v>
      </c>
      <c r="AJ64" s="154">
        <f>IF(Q64="","",SUM(AJ51:AJ53))</f>
        <v>655.61799999999994</v>
      </c>
      <c r="AK64" s="61">
        <f t="shared" si="109"/>
        <v>2.7931822208424949E-2</v>
      </c>
      <c r="AM64" s="124">
        <f t="shared" si="111"/>
        <v>3.4598790204177519</v>
      </c>
      <c r="AN64" s="156">
        <f t="shared" si="111"/>
        <v>3.819777710555333</v>
      </c>
      <c r="AO64" s="156">
        <f t="shared" ref="AO64:AX66" si="122">(W64/D64)*10</f>
        <v>4.7040653293094268</v>
      </c>
      <c r="AP64" s="156">
        <f t="shared" si="122"/>
        <v>1.4754218821263874</v>
      </c>
      <c r="AQ64" s="156">
        <f t="shared" si="122"/>
        <v>4.2776039410131732</v>
      </c>
      <c r="AR64" s="156">
        <f t="shared" si="122"/>
        <v>5.0494895175746235</v>
      </c>
      <c r="AS64" s="156">
        <f t="shared" si="122"/>
        <v>8.2683110999244906</v>
      </c>
      <c r="AT64" s="156">
        <f t="shared" si="122"/>
        <v>5.7630818854922659</v>
      </c>
      <c r="AU64" s="156">
        <f t="shared" si="122"/>
        <v>8.4604017611447464</v>
      </c>
      <c r="AV64" s="156">
        <f t="shared" si="122"/>
        <v>13.096662972540326</v>
      </c>
      <c r="AW64" s="156">
        <f t="shared" si="122"/>
        <v>15.482050435800117</v>
      </c>
      <c r="AX64" s="156">
        <f t="shared" si="122"/>
        <v>8.9933352240499183</v>
      </c>
      <c r="AY64" s="156">
        <f t="shared" ref="AY64:AY66" si="123">(AG64/N64)*10</f>
        <v>10.219211066401645</v>
      </c>
      <c r="AZ64" s="156">
        <f t="shared" ref="AZ64:AZ66" si="124">(AH64/O64)*10</f>
        <v>10.060690193454873</v>
      </c>
      <c r="BA64" s="156">
        <f t="shared" ref="BA64:BA66" si="125">(AI64/P64)*10</f>
        <v>15.543659980990901</v>
      </c>
      <c r="BB64" s="156">
        <f>IF(AJ64="","",(AJ64/Q64)*10)</f>
        <v>18.874309074159367</v>
      </c>
      <c r="BC64" s="61">
        <f t="shared" si="107"/>
        <v>0.21427701694721057</v>
      </c>
    </row>
    <row r="65" spans="1:55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P65" si="126">SUM(E54:E56)</f>
        <v>639.50999999999988</v>
      </c>
      <c r="F65" s="154">
        <f t="shared" si="126"/>
        <v>1211.1999999999998</v>
      </c>
      <c r="G65" s="154">
        <f t="shared" si="126"/>
        <v>771.18000000000006</v>
      </c>
      <c r="H65" s="154">
        <f t="shared" si="126"/>
        <v>1169.0899999999999</v>
      </c>
      <c r="I65" s="154">
        <f t="shared" si="126"/>
        <v>131.77999999999997</v>
      </c>
      <c r="J65" s="154">
        <f t="shared" si="126"/>
        <v>690.83</v>
      </c>
      <c r="K65" s="154">
        <f t="shared" si="126"/>
        <v>894.35999999999967</v>
      </c>
      <c r="L65" s="154">
        <f t="shared" si="126"/>
        <v>193.45999999999995</v>
      </c>
      <c r="M65" s="154">
        <f t="shared" si="126"/>
        <v>586.74</v>
      </c>
      <c r="N65" s="154">
        <f t="shared" si="126"/>
        <v>720.69999999999982</v>
      </c>
      <c r="O65" s="154">
        <f t="shared" ref="O65" si="127">SUM(O54:O56)</f>
        <v>450.32000000000016</v>
      </c>
      <c r="P65" s="154">
        <f t="shared" si="126"/>
        <v>290.40000000000003</v>
      </c>
      <c r="Q65" s="154">
        <f>IF(Q56="","",SUM(Q54:Q56))</f>
        <v>836.29000000000008</v>
      </c>
      <c r="R65" s="52">
        <f t="shared" si="108"/>
        <v>1.8797865013774107</v>
      </c>
      <c r="T65" s="109" t="s">
        <v>86</v>
      </c>
      <c r="U65" s="19">
        <f>SUM(U54:U56)</f>
        <v>172.44200000000001</v>
      </c>
      <c r="V65" s="154">
        <f t="shared" ref="V65:AI65" si="128">SUM(V54:V56)</f>
        <v>186.90999999999997</v>
      </c>
      <c r="W65" s="154">
        <f t="shared" si="128"/>
        <v>317.54300000000001</v>
      </c>
      <c r="X65" s="154">
        <f t="shared" si="128"/>
        <v>273.15200000000004</v>
      </c>
      <c r="Y65" s="154">
        <f t="shared" si="128"/>
        <v>274.7589999999999</v>
      </c>
      <c r="Z65" s="154">
        <f t="shared" si="128"/>
        <v>324.92199999999997</v>
      </c>
      <c r="AA65" s="154">
        <f t="shared" si="128"/>
        <v>316.45400000000001</v>
      </c>
      <c r="AB65" s="154">
        <f t="shared" si="128"/>
        <v>218.61900000000003</v>
      </c>
      <c r="AC65" s="154">
        <f t="shared" si="128"/>
        <v>473.084</v>
      </c>
      <c r="AD65" s="154">
        <f t="shared" si="128"/>
        <v>407.07599999999996</v>
      </c>
      <c r="AE65" s="154">
        <f t="shared" si="128"/>
        <v>151.21100000000001</v>
      </c>
      <c r="AF65" s="154">
        <f t="shared" si="128"/>
        <v>1125.3350000000005</v>
      </c>
      <c r="AG65" s="154">
        <f t="shared" si="128"/>
        <v>764.87600000000009</v>
      </c>
      <c r="AH65" s="154">
        <f t="shared" ref="AH65" si="129">SUM(AH54:AH56)</f>
        <v>659.798</v>
      </c>
      <c r="AI65" s="154">
        <f t="shared" si="128"/>
        <v>464.0329999999999</v>
      </c>
      <c r="AJ65" s="154">
        <f>IF(AJ56="","",SUM(AJ54:AJ56))</f>
        <v>774.66100000000006</v>
      </c>
      <c r="AK65" s="52">
        <f t="shared" si="109"/>
        <v>0.66940928770152175</v>
      </c>
      <c r="AM65" s="125">
        <f t="shared" si="111"/>
        <v>2.6427082694783306</v>
      </c>
      <c r="AN65" s="157">
        <f t="shared" si="111"/>
        <v>3.8715356891337658</v>
      </c>
      <c r="AO65" s="157">
        <f t="shared" si="122"/>
        <v>2.6966413315782778</v>
      </c>
      <c r="AP65" s="157">
        <f t="shared" si="122"/>
        <v>4.2712701912401698</v>
      </c>
      <c r="AQ65" s="157">
        <f t="shared" si="122"/>
        <v>2.2684857992073972</v>
      </c>
      <c r="AR65" s="157">
        <f t="shared" si="122"/>
        <v>4.2133094737934069</v>
      </c>
      <c r="AS65" s="157">
        <f t="shared" si="122"/>
        <v>2.7068403630173901</v>
      </c>
      <c r="AT65" s="157">
        <f t="shared" si="122"/>
        <v>16.589694946122332</v>
      </c>
      <c r="AU65" s="157">
        <f t="shared" si="122"/>
        <v>6.8480523428339826</v>
      </c>
      <c r="AV65" s="157">
        <f t="shared" si="122"/>
        <v>4.5515899637729786</v>
      </c>
      <c r="AW65" s="157">
        <f t="shared" si="122"/>
        <v>7.8161377028843191</v>
      </c>
      <c r="AX65" s="157">
        <f t="shared" si="122"/>
        <v>19.179449159764129</v>
      </c>
      <c r="AY65" s="157">
        <f t="shared" si="123"/>
        <v>10.612959622589154</v>
      </c>
      <c r="AZ65" s="157">
        <f t="shared" si="124"/>
        <v>14.651758749333801</v>
      </c>
      <c r="BA65" s="157">
        <f t="shared" si="125"/>
        <v>15.979097796143245</v>
      </c>
      <c r="BB65" s="157">
        <f>IF(AJ65="","",(AJ65/Q65)*10)</f>
        <v>9.2630666395628314</v>
      </c>
      <c r="BC65" s="52">
        <f t="shared" si="107"/>
        <v>-0.42030102339078318</v>
      </c>
    </row>
    <row r="66" spans="1:55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P66" si="130">SUM(E57:E59)</f>
        <v>632.67000000000007</v>
      </c>
      <c r="F66" s="154">
        <f t="shared" si="130"/>
        <v>431.12000000000012</v>
      </c>
      <c r="G66" s="154">
        <f t="shared" si="130"/>
        <v>1179.42</v>
      </c>
      <c r="H66" s="154">
        <f t="shared" si="130"/>
        <v>572.79999999999995</v>
      </c>
      <c r="I66" s="154">
        <f t="shared" si="130"/>
        <v>330.81000000000006</v>
      </c>
      <c r="J66" s="154">
        <f t="shared" si="130"/>
        <v>431.05</v>
      </c>
      <c r="K66" s="154">
        <f t="shared" si="130"/>
        <v>211.81999999999996</v>
      </c>
      <c r="L66" s="154">
        <f t="shared" si="130"/>
        <v>449.86999999999995</v>
      </c>
      <c r="M66" s="154">
        <f t="shared" si="130"/>
        <v>497.9500000000001</v>
      </c>
      <c r="N66" s="154">
        <f t="shared" si="130"/>
        <v>943.92000000000007</v>
      </c>
      <c r="O66" s="154">
        <f t="shared" ref="O66" si="131">SUM(O57:O59)</f>
        <v>392.37</v>
      </c>
      <c r="P66" s="154">
        <f t="shared" si="130"/>
        <v>729.0499999999995</v>
      </c>
      <c r="Q66" s="154" t="str">
        <f>IF(Q59="","",SUM(Q57:Q59))</f>
        <v/>
      </c>
      <c r="R66" s="52" t="str">
        <f t="shared" si="108"/>
        <v/>
      </c>
      <c r="T66" s="109" t="s">
        <v>87</v>
      </c>
      <c r="U66" s="19">
        <f>SUM(U57:U59)</f>
        <v>376.84800000000001</v>
      </c>
      <c r="V66" s="154">
        <f t="shared" ref="V66:AI66" si="132">SUM(V57:V59)</f>
        <v>361.52099999999996</v>
      </c>
      <c r="W66" s="154">
        <f t="shared" si="132"/>
        <v>353.411</v>
      </c>
      <c r="X66" s="154">
        <f t="shared" si="132"/>
        <v>296.82099999999997</v>
      </c>
      <c r="Y66" s="154">
        <f t="shared" si="132"/>
        <v>289.45600000000002</v>
      </c>
      <c r="Z66" s="154">
        <f t="shared" si="132"/>
        <v>340.12899999999996</v>
      </c>
      <c r="AA66" s="154">
        <f t="shared" si="132"/>
        <v>363.57</v>
      </c>
      <c r="AB66" s="154">
        <f t="shared" si="132"/>
        <v>267.97200000000004</v>
      </c>
      <c r="AC66" s="154">
        <f t="shared" si="132"/>
        <v>304.03699999999998</v>
      </c>
      <c r="AD66" s="154">
        <f t="shared" si="132"/>
        <v>218.93900000000002</v>
      </c>
      <c r="AE66" s="154">
        <f t="shared" si="132"/>
        <v>237.03700000000001</v>
      </c>
      <c r="AF66" s="154">
        <f t="shared" si="132"/>
        <v>470.44100000000003</v>
      </c>
      <c r="AG66" s="154">
        <f t="shared" si="132"/>
        <v>626.85100000000011</v>
      </c>
      <c r="AH66" s="154">
        <f t="shared" ref="AH66" si="133">SUM(AH57:AH59)</f>
        <v>549.6110000000001</v>
      </c>
      <c r="AI66" s="154">
        <f t="shared" si="132"/>
        <v>563.27299999999991</v>
      </c>
      <c r="AJ66" s="154" t="str">
        <f>IF(AJ59="","",SUM(AJ57:AJ59))</f>
        <v/>
      </c>
      <c r="AK66" s="52" t="str">
        <f t="shared" si="109"/>
        <v/>
      </c>
      <c r="AM66" s="125">
        <f t="shared" si="111"/>
        <v>3.3897744036268125</v>
      </c>
      <c r="AN66" s="157">
        <f t="shared" si="111"/>
        <v>7.8327591810204735</v>
      </c>
      <c r="AO66" s="157">
        <f t="shared" si="122"/>
        <v>3.0820099590996692</v>
      </c>
      <c r="AP66" s="157">
        <f t="shared" si="122"/>
        <v>4.691561161426967</v>
      </c>
      <c r="AQ66" s="157">
        <f t="shared" si="122"/>
        <v>6.7140471330488012</v>
      </c>
      <c r="AR66" s="157">
        <f t="shared" si="122"/>
        <v>2.883866646317681</v>
      </c>
      <c r="AS66" s="157">
        <f t="shared" si="122"/>
        <v>6.3472416201117321</v>
      </c>
      <c r="AT66" s="157">
        <f t="shared" si="122"/>
        <v>8.1004806384329378</v>
      </c>
      <c r="AU66" s="157">
        <f t="shared" si="122"/>
        <v>7.0534044774388116</v>
      </c>
      <c r="AV66" s="157">
        <f t="shared" si="122"/>
        <v>10.33608724388632</v>
      </c>
      <c r="AW66" s="157">
        <f t="shared" si="122"/>
        <v>5.2690110476359839</v>
      </c>
      <c r="AX66" s="157">
        <f t="shared" si="122"/>
        <v>9.4475549753991359</v>
      </c>
      <c r="AY66" s="157">
        <f t="shared" si="123"/>
        <v>6.6409335536909921</v>
      </c>
      <c r="AZ66" s="157">
        <f t="shared" si="124"/>
        <v>14.007467441445575</v>
      </c>
      <c r="BA66" s="157">
        <f t="shared" si="125"/>
        <v>7.7261230368287537</v>
      </c>
      <c r="BB66" s="157" t="str">
        <f>IF(AJ66="","",(AJ66/Q66)*10)</f>
        <v/>
      </c>
      <c r="BC66" s="52" t="str">
        <f t="shared" si="107"/>
        <v/>
      </c>
    </row>
    <row r="67" spans="1:55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Q67" si="134">IF(E62="","",SUM(E60:E62))</f>
        <v>385.83</v>
      </c>
      <c r="F67" s="155">
        <f t="shared" si="134"/>
        <v>322.33000000000004</v>
      </c>
      <c r="G67" s="155">
        <f t="shared" si="134"/>
        <v>812.32999999999993</v>
      </c>
      <c r="H67" s="155">
        <f t="shared" si="134"/>
        <v>269.86</v>
      </c>
      <c r="I67" s="155">
        <f t="shared" si="134"/>
        <v>299.23</v>
      </c>
      <c r="J67" s="155">
        <f t="shared" si="134"/>
        <v>522.41</v>
      </c>
      <c r="K67" s="155">
        <f t="shared" si="134"/>
        <v>441.44000000000005</v>
      </c>
      <c r="L67" s="155">
        <f t="shared" si="134"/>
        <v>589.30999999999995</v>
      </c>
      <c r="M67" s="155">
        <f t="shared" si="134"/>
        <v>520.89999999999975</v>
      </c>
      <c r="N67" s="155">
        <f t="shared" si="134"/>
        <v>277.97000000000008</v>
      </c>
      <c r="O67" s="155">
        <f t="shared" ref="O67" si="135">IF(O62="","",SUM(O60:O62))</f>
        <v>583.4699999999998</v>
      </c>
      <c r="P67" s="155">
        <f t="shared" si="134"/>
        <v>587.23000000000013</v>
      </c>
      <c r="Q67" s="155" t="str">
        <f t="shared" si="134"/>
        <v/>
      </c>
      <c r="R67" s="55" t="str">
        <f t="shared" si="108"/>
        <v/>
      </c>
      <c r="T67" s="110" t="s">
        <v>88</v>
      </c>
      <c r="U67" s="21">
        <f>SUM(U60:U62)</f>
        <v>173.405</v>
      </c>
      <c r="V67" s="155">
        <f t="shared" ref="V67:AI67" si="136">SUM(V60:V62)</f>
        <v>230.471</v>
      </c>
      <c r="W67" s="155">
        <f t="shared" si="136"/>
        <v>139.79900000000001</v>
      </c>
      <c r="X67" s="155">
        <f t="shared" si="136"/>
        <v>227.17700000000002</v>
      </c>
      <c r="Y67" s="155">
        <f t="shared" si="136"/>
        <v>179.22899999999998</v>
      </c>
      <c r="Z67" s="155">
        <f t="shared" si="136"/>
        <v>388.57100000000008</v>
      </c>
      <c r="AA67" s="155">
        <f t="shared" si="136"/>
        <v>211.57600000000002</v>
      </c>
      <c r="AB67" s="155">
        <f t="shared" si="136"/>
        <v>147.53800000000001</v>
      </c>
      <c r="AC67" s="155">
        <f t="shared" si="136"/>
        <v>238.09199999999998</v>
      </c>
      <c r="AD67" s="155">
        <f t="shared" si="136"/>
        <v>412.428</v>
      </c>
      <c r="AE67" s="155">
        <f t="shared" si="136"/>
        <v>487.82399999999996</v>
      </c>
      <c r="AF67" s="155">
        <f t="shared" si="136"/>
        <v>426.8599999999999</v>
      </c>
      <c r="AG67" s="155">
        <f t="shared" si="136"/>
        <v>741.05799999999999</v>
      </c>
      <c r="AH67" s="155">
        <f t="shared" ref="AH67" si="137">SUM(AH60:AH62)</f>
        <v>584.07000000000005</v>
      </c>
      <c r="AI67" s="155">
        <f t="shared" si="136"/>
        <v>1669.2959999999996</v>
      </c>
      <c r="AJ67" s="155" t="str">
        <f>IF(AJ62="","",SUM(AJ60:AJ62))</f>
        <v/>
      </c>
      <c r="AK67" s="55" t="str">
        <f t="shared" si="109"/>
        <v/>
      </c>
      <c r="AM67" s="126">
        <f t="shared" si="111"/>
        <v>3.7013596875066703</v>
      </c>
      <c r="AN67" s="158">
        <f t="shared" si="111"/>
        <v>3.8103827395221956</v>
      </c>
      <c r="AO67" s="158">
        <f t="shared" ref="AO67:AX67" si="138">IF(W62="","",(W67/D67)*10)</f>
        <v>4.3919135434010883</v>
      </c>
      <c r="AP67" s="158">
        <f t="shared" si="138"/>
        <v>5.8880076717725425</v>
      </c>
      <c r="AQ67" s="158">
        <f t="shared" si="138"/>
        <v>5.5604194459094707</v>
      </c>
      <c r="AR67" s="158">
        <f t="shared" si="138"/>
        <v>4.7834131449041664</v>
      </c>
      <c r="AS67" s="158">
        <f t="shared" si="138"/>
        <v>7.840213444008004</v>
      </c>
      <c r="AT67" s="158">
        <f t="shared" si="138"/>
        <v>4.9305885105103098</v>
      </c>
      <c r="AU67" s="158">
        <f t="shared" si="138"/>
        <v>4.5575697249286957</v>
      </c>
      <c r="AV67" s="158">
        <f t="shared" si="138"/>
        <v>9.3427872417542588</v>
      </c>
      <c r="AW67" s="158">
        <f t="shared" si="138"/>
        <v>8.2778843053740818</v>
      </c>
      <c r="AX67" s="158">
        <f t="shared" si="138"/>
        <v>8.1946630831253628</v>
      </c>
      <c r="AY67" s="158">
        <f t="shared" ref="AY67" si="139">IF(AG62="","",(AG67/N67)*10)</f>
        <v>26.659639529445617</v>
      </c>
      <c r="AZ67" s="158">
        <f t="shared" ref="AZ67" si="140">IF(AH62="","",(AH67/O67)*10)</f>
        <v>10.010283305054248</v>
      </c>
      <c r="BA67" s="158">
        <f t="shared" ref="BA67" si="141">IF(AI62="","",(AI67/P67)*10)</f>
        <v>28.42661308175671</v>
      </c>
      <c r="BB67" s="158" t="str">
        <f>IF(AJ62="","",(AJ67/Q67)*10)</f>
        <v/>
      </c>
      <c r="BC67" s="55" t="str">
        <f t="shared" si="107"/>
        <v/>
      </c>
    </row>
    <row r="69" spans="1:55" x14ac:dyDescent="0.25"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</row>
    <row r="70" spans="1:55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</row>
  </sheetData>
  <mergeCells count="24">
    <mergeCell ref="AM48:BB48"/>
    <mergeCell ref="BC48:BC49"/>
    <mergeCell ref="A48:A49"/>
    <mergeCell ref="B48:Q48"/>
    <mergeCell ref="R48:R49"/>
    <mergeCell ref="T48:T49"/>
    <mergeCell ref="U48:AJ48"/>
    <mergeCell ref="AK48:AK49"/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</mergeCells>
  <pageMargins left="0.70866141732283472" right="0.70866141732283472" top="0.74803149606299213" bottom="0.74803149606299213" header="0.31496062992125984" footer="0.31496062992125984"/>
  <pageSetup paperSize="9" scale="26" fitToHeight="2" orientation="landscape" horizontalDpi="4294967292" r:id="rId1"/>
  <ignoredErrors>
    <ignoredError sqref="B20:P23 U20:AI23 B42:P45 U42:AI45 B64:P67 U64:AI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="106" zoomScaleNormal="106" workbookViewId="0">
      <selection activeCell="A10" sqref="A10:XFD10"/>
    </sheetView>
  </sheetViews>
  <sheetFormatPr defaultRowHeight="15" x14ac:dyDescent="0.25"/>
  <cols>
    <col min="1" max="1" width="3.140625" customWidth="1"/>
    <col min="2" max="2" width="28.7109375" customWidth="1"/>
    <col min="3" max="3" width="11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2" spans="1:20" x14ac:dyDescent="0.25">
      <c r="J2" s="272"/>
    </row>
    <row r="3" spans="1:20" ht="8.25" customHeight="1" thickBot="1" x14ac:dyDescent="0.3">
      <c r="Q3" s="10"/>
    </row>
    <row r="4" spans="1:20" x14ac:dyDescent="0.25">
      <c r="A4" s="350" t="s">
        <v>3</v>
      </c>
      <c r="B4" s="338"/>
      <c r="C4" s="365" t="s">
        <v>1</v>
      </c>
      <c r="D4" s="366"/>
      <c r="E4" s="363" t="s">
        <v>104</v>
      </c>
      <c r="F4" s="363"/>
      <c r="G4" s="130" t="s">
        <v>0</v>
      </c>
      <c r="I4" s="367">
        <v>1000</v>
      </c>
      <c r="J4" s="363"/>
      <c r="K4" s="361" t="s">
        <v>104</v>
      </c>
      <c r="L4" s="362"/>
      <c r="M4" s="130" t="s">
        <v>0</v>
      </c>
      <c r="O4" s="373" t="s">
        <v>22</v>
      </c>
      <c r="P4" s="363"/>
      <c r="Q4" s="130" t="s">
        <v>0</v>
      </c>
    </row>
    <row r="5" spans="1:20" x14ac:dyDescent="0.25">
      <c r="A5" s="364"/>
      <c r="B5" s="339"/>
      <c r="C5" s="368" t="s">
        <v>155</v>
      </c>
      <c r="D5" s="369"/>
      <c r="E5" s="370" t="str">
        <f>C5</f>
        <v>jan-jul</v>
      </c>
      <c r="F5" s="370"/>
      <c r="G5" s="131" t="s">
        <v>150</v>
      </c>
      <c r="I5" s="371" t="str">
        <f>C5</f>
        <v>jan-jul</v>
      </c>
      <c r="J5" s="370"/>
      <c r="K5" s="372" t="str">
        <f>C5</f>
        <v>jan-jul</v>
      </c>
      <c r="L5" s="360"/>
      <c r="M5" s="131" t="str">
        <f>G5</f>
        <v>2025 /2024</v>
      </c>
      <c r="O5" s="371" t="str">
        <f>C5</f>
        <v>jan-jul</v>
      </c>
      <c r="P5" s="369"/>
      <c r="Q5" s="131" t="str">
        <f>G5</f>
        <v>2025 /2024</v>
      </c>
    </row>
    <row r="6" spans="1:20" ht="19.5" customHeight="1" x14ac:dyDescent="0.25">
      <c r="A6" s="364"/>
      <c r="B6" s="339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114</v>
      </c>
      <c r="B7" s="15"/>
      <c r="C7" s="78">
        <f>C8+C9</f>
        <v>930218.56000000075</v>
      </c>
      <c r="D7" s="210">
        <f>D8+D9</f>
        <v>952394.00999999978</v>
      </c>
      <c r="E7" s="216">
        <f t="shared" ref="E7" si="0">C7/$C$20</f>
        <v>0.4646583894386403</v>
      </c>
      <c r="F7" s="217">
        <f t="shared" ref="F7" si="1">D7/$D$20</f>
        <v>0.46303582068901861</v>
      </c>
      <c r="G7" s="53">
        <f>(D7-C7)/C7</f>
        <v>2.3838967478781552E-2</v>
      </c>
      <c r="I7" s="224">
        <f>I8+I9</f>
        <v>278471.62400000036</v>
      </c>
      <c r="J7" s="225">
        <f>J8+J9</f>
        <v>277841.36100000015</v>
      </c>
      <c r="K7" s="229">
        <f t="shared" ref="K7" si="2">I7/$I$20</f>
        <v>0.50870122460643152</v>
      </c>
      <c r="L7" s="230">
        <f t="shared" ref="L7" si="3">J7/$J$20</f>
        <v>0.51012755118410646</v>
      </c>
      <c r="M7" s="53">
        <f>(J7-I7)/I7</f>
        <v>-2.2632934406279369E-3</v>
      </c>
      <c r="O7" s="63">
        <f t="shared" ref="O7" si="4">(I7/C7)*10</f>
        <v>2.9936150059186106</v>
      </c>
      <c r="P7" s="237">
        <f t="shared" ref="P7" si="5">(J7/D7)*10</f>
        <v>2.917294292936599</v>
      </c>
      <c r="Q7" s="53">
        <f>(P7-O7)/O7</f>
        <v>-2.5494498401136947E-2</v>
      </c>
    </row>
    <row r="8" spans="1:20" ht="20.100000000000001" customHeight="1" x14ac:dyDescent="0.25">
      <c r="A8" s="8" t="s">
        <v>4</v>
      </c>
      <c r="C8" s="19">
        <v>476832.34000000037</v>
      </c>
      <c r="D8" s="140">
        <v>496425.35999999981</v>
      </c>
      <c r="E8" s="214">
        <f t="shared" ref="E8:E19" si="6">C8/$C$20</f>
        <v>0.23818504238042523</v>
      </c>
      <c r="F8" s="215">
        <f t="shared" ref="F8:F19" si="7">D8/$D$20</f>
        <v>0.24135255111321152</v>
      </c>
      <c r="G8" s="52">
        <f>(D8-C8)/C8</f>
        <v>4.1089956272679452E-2</v>
      </c>
      <c r="I8" s="19">
        <v>161804.8970000002</v>
      </c>
      <c r="J8" s="140">
        <v>163819.20600000009</v>
      </c>
      <c r="K8" s="227">
        <f t="shared" ref="K8:K19" si="8">I8/$I$20</f>
        <v>0.29557894649695987</v>
      </c>
      <c r="L8" s="228">
        <f t="shared" ref="L8:L19" si="9">J8/$J$20</f>
        <v>0.30077843735333809</v>
      </c>
      <c r="M8" s="52">
        <f>(J8-I8)/I8</f>
        <v>1.2448998994139772E-2</v>
      </c>
      <c r="O8" s="27">
        <f t="shared" ref="O8:O20" si="10">(I8/C8)*10</f>
        <v>3.3933289214401876</v>
      </c>
      <c r="P8" s="143">
        <f t="shared" ref="P8:P20" si="11">(J8/D8)*10</f>
        <v>3.2999765765391227</v>
      </c>
      <c r="Q8" s="52">
        <f>(P8-O8)/O8</f>
        <v>-2.7510549982712719E-2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453386.22000000032</v>
      </c>
      <c r="D9" s="140">
        <v>455968.65</v>
      </c>
      <c r="E9" s="214">
        <f t="shared" si="6"/>
        <v>0.22647334705821504</v>
      </c>
      <c r="F9" s="215">
        <f t="shared" si="7"/>
        <v>0.22168326957580711</v>
      </c>
      <c r="G9" s="52">
        <f>(D9-C9)/C9</f>
        <v>5.6958722741941737E-3</v>
      </c>
      <c r="I9" s="19">
        <v>116666.72700000014</v>
      </c>
      <c r="J9" s="140">
        <v>114022.15500000007</v>
      </c>
      <c r="K9" s="227">
        <f t="shared" si="8"/>
        <v>0.21312227810947168</v>
      </c>
      <c r="L9" s="228">
        <f t="shared" si="9"/>
        <v>0.20934911383076846</v>
      </c>
      <c r="M9" s="52">
        <f>(J9-I9)/I9</f>
        <v>-2.2667748277536488E-2</v>
      </c>
      <c r="O9" s="27">
        <f t="shared" si="10"/>
        <v>2.573230545030682</v>
      </c>
      <c r="P9" s="143">
        <f t="shared" si="11"/>
        <v>2.5006577754852239</v>
      </c>
      <c r="Q9" s="52">
        <f t="shared" ref="Q9:Q20" si="12">(P9-O9)/O9</f>
        <v>-2.8202979980012938E-2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734632.07000000135</v>
      </c>
      <c r="D10" s="210">
        <f>D11+D12</f>
        <v>761494.50000000093</v>
      </c>
      <c r="E10" s="216">
        <f t="shared" si="6"/>
        <v>0.36695994807518656</v>
      </c>
      <c r="F10" s="217">
        <f t="shared" si="7"/>
        <v>0.37022411633781105</v>
      </c>
      <c r="G10" s="53">
        <f>(D10-C10)/C10</f>
        <v>3.6565828115834281E-2</v>
      </c>
      <c r="I10" s="224">
        <f>I11+I12</f>
        <v>95154.300000000076</v>
      </c>
      <c r="J10" s="225">
        <f>J11+J12</f>
        <v>95141.873999999953</v>
      </c>
      <c r="K10" s="229">
        <f t="shared" si="8"/>
        <v>0.17382420600444284</v>
      </c>
      <c r="L10" s="230">
        <f t="shared" si="9"/>
        <v>0.17468418317561712</v>
      </c>
      <c r="M10" s="53">
        <f>(J10-I10)/I10</f>
        <v>-1.3058789776314005E-4</v>
      </c>
      <c r="O10" s="63">
        <f t="shared" si="10"/>
        <v>1.2952647166628581</v>
      </c>
      <c r="P10" s="237">
        <f t="shared" si="11"/>
        <v>1.2494098644179288</v>
      </c>
      <c r="Q10" s="53">
        <f t="shared" si="12"/>
        <v>-3.5401915650933945E-2</v>
      </c>
      <c r="T10" s="2"/>
    </row>
    <row r="11" spans="1:20" ht="20.100000000000001" customHeight="1" x14ac:dyDescent="0.25">
      <c r="A11" s="8"/>
      <c r="B11" t="s">
        <v>6</v>
      </c>
      <c r="C11" s="19">
        <v>719778.21000000136</v>
      </c>
      <c r="D11" s="140">
        <v>749207.02000000095</v>
      </c>
      <c r="E11" s="214">
        <f t="shared" si="6"/>
        <v>0.35954021795869973</v>
      </c>
      <c r="F11" s="215">
        <f t="shared" si="7"/>
        <v>0.36425017768819701</v>
      </c>
      <c r="G11" s="52">
        <f t="shared" ref="G11:G19" si="13">(D11-C11)/C11</f>
        <v>4.0885941795875611E-2</v>
      </c>
      <c r="I11" s="19">
        <v>91612.229000000079</v>
      </c>
      <c r="J11" s="140">
        <v>92350.634999999951</v>
      </c>
      <c r="K11" s="227">
        <f t="shared" si="8"/>
        <v>0.16735368728709257</v>
      </c>
      <c r="L11" s="228">
        <f t="shared" si="9"/>
        <v>0.16955935974862715</v>
      </c>
      <c r="M11" s="52">
        <f t="shared" ref="M11:M19" si="14">(J11-I11)/I11</f>
        <v>8.0601248115016507E-3</v>
      </c>
      <c r="O11" s="27">
        <f t="shared" si="10"/>
        <v>1.2727841399922333</v>
      </c>
      <c r="P11" s="143">
        <f t="shared" si="11"/>
        <v>1.232645083864802</v>
      </c>
      <c r="Q11" s="52">
        <f t="shared" si="12"/>
        <v>-3.1536420722272848E-2</v>
      </c>
    </row>
    <row r="12" spans="1:20" ht="20.100000000000001" customHeight="1" x14ac:dyDescent="0.25">
      <c r="A12" s="8"/>
      <c r="B12" t="s">
        <v>39</v>
      </c>
      <c r="C12" s="19">
        <v>14853.860000000015</v>
      </c>
      <c r="D12" s="140">
        <v>12287.480000000025</v>
      </c>
      <c r="E12" s="218">
        <f t="shared" si="6"/>
        <v>7.4197301164868647E-3</v>
      </c>
      <c r="F12" s="219">
        <f t="shared" si="7"/>
        <v>5.9739386496140551E-3</v>
      </c>
      <c r="G12" s="52">
        <f t="shared" si="13"/>
        <v>-0.17277529207896045</v>
      </c>
      <c r="I12" s="19">
        <v>3542.0709999999985</v>
      </c>
      <c r="J12" s="140">
        <v>2791.2389999999982</v>
      </c>
      <c r="K12" s="231">
        <f t="shared" si="8"/>
        <v>6.4705187173502623E-3</v>
      </c>
      <c r="L12" s="232">
        <f t="shared" si="9"/>
        <v>5.1248234269899526E-3</v>
      </c>
      <c r="M12" s="52">
        <f t="shared" si="14"/>
        <v>-0.21197542341754319</v>
      </c>
      <c r="O12" s="27">
        <f t="shared" si="10"/>
        <v>2.384613157791978</v>
      </c>
      <c r="P12" s="143">
        <f t="shared" si="11"/>
        <v>2.2716122427055772</v>
      </c>
      <c r="Q12" s="52">
        <f t="shared" si="12"/>
        <v>-4.7387524771956541E-2</v>
      </c>
    </row>
    <row r="13" spans="1:20" ht="20.100000000000001" customHeight="1" x14ac:dyDescent="0.25">
      <c r="A13" s="23" t="s">
        <v>128</v>
      </c>
      <c r="B13" s="15"/>
      <c r="C13" s="78">
        <f>SUM(C14:C16)</f>
        <v>297249.67999999988</v>
      </c>
      <c r="D13" s="210">
        <f>SUM(D14:D16)</f>
        <v>289487.07999999984</v>
      </c>
      <c r="E13" s="216">
        <f t="shared" si="6"/>
        <v>0.14848075872615468</v>
      </c>
      <c r="F13" s="217">
        <f t="shared" si="7"/>
        <v>0.14074310239169557</v>
      </c>
      <c r="G13" s="53">
        <f t="shared" si="13"/>
        <v>-2.6114746364066861E-2</v>
      </c>
      <c r="I13" s="224">
        <f>SUM(I14:I16)</f>
        <v>160647.54399999991</v>
      </c>
      <c r="J13" s="225">
        <f>SUM(J14:J16)</f>
        <v>157814.67099999974</v>
      </c>
      <c r="K13" s="229">
        <f t="shared" si="8"/>
        <v>0.29346473866513395</v>
      </c>
      <c r="L13" s="230">
        <f t="shared" si="9"/>
        <v>0.28975387742271841</v>
      </c>
      <c r="M13" s="53">
        <f t="shared" si="14"/>
        <v>-1.7634088448934947E-2</v>
      </c>
      <c r="O13" s="63">
        <f t="shared" si="10"/>
        <v>5.4044648256644034</v>
      </c>
      <c r="P13" s="237">
        <f t="shared" si="11"/>
        <v>5.4515272667781867</v>
      </c>
      <c r="Q13" s="53">
        <f t="shared" si="12"/>
        <v>8.7080668728374121E-3</v>
      </c>
    </row>
    <row r="14" spans="1:20" ht="20.100000000000001" customHeight="1" x14ac:dyDescent="0.25">
      <c r="A14" s="8"/>
      <c r="B14" s="3" t="s">
        <v>7</v>
      </c>
      <c r="C14" s="31">
        <v>275221.10999999987</v>
      </c>
      <c r="D14" s="141">
        <v>274626.32999999984</v>
      </c>
      <c r="E14" s="214">
        <f t="shared" si="6"/>
        <v>0.13747715129669602</v>
      </c>
      <c r="F14" s="215">
        <f t="shared" si="7"/>
        <v>0.13351808889932351</v>
      </c>
      <c r="G14" s="52">
        <f t="shared" si="13"/>
        <v>-2.1610987616466929E-3</v>
      </c>
      <c r="I14" s="31">
        <v>149427.4599999999</v>
      </c>
      <c r="J14" s="141">
        <v>148688.82999999975</v>
      </c>
      <c r="K14" s="227">
        <f t="shared" si="8"/>
        <v>0.27296832187048409</v>
      </c>
      <c r="L14" s="228">
        <f t="shared" si="9"/>
        <v>0.27299847820832457</v>
      </c>
      <c r="M14" s="52">
        <f t="shared" si="14"/>
        <v>-4.9430673585708455E-3</v>
      </c>
      <c r="O14" s="27">
        <f t="shared" si="10"/>
        <v>5.4293604149768884</v>
      </c>
      <c r="P14" s="143">
        <f t="shared" si="11"/>
        <v>5.4142233921998608</v>
      </c>
      <c r="Q14" s="52">
        <f t="shared" si="12"/>
        <v>-2.7879937267144914E-3</v>
      </c>
      <c r="S14" s="119"/>
    </row>
    <row r="15" spans="1:20" ht="20.100000000000001" customHeight="1" x14ac:dyDescent="0.25">
      <c r="A15" s="8"/>
      <c r="B15" s="3" t="s">
        <v>8</v>
      </c>
      <c r="C15" s="31">
        <v>13272.32000000002</v>
      </c>
      <c r="D15" s="141">
        <v>11302.500000000005</v>
      </c>
      <c r="E15" s="214">
        <f t="shared" si="6"/>
        <v>6.6297267120903917E-3</v>
      </c>
      <c r="F15" s="215">
        <f t="shared" si="7"/>
        <v>5.4950601414824485E-3</v>
      </c>
      <c r="G15" s="52">
        <f t="shared" si="13"/>
        <v>-0.14841565001446705</v>
      </c>
      <c r="I15" s="31">
        <v>8975.2860000000019</v>
      </c>
      <c r="J15" s="141">
        <v>7813.7539999999972</v>
      </c>
      <c r="K15" s="227">
        <f t="shared" si="8"/>
        <v>1.6395706369683669E-2</v>
      </c>
      <c r="L15" s="228">
        <f t="shared" si="9"/>
        <v>1.4346356421623681E-2</v>
      </c>
      <c r="M15" s="52">
        <f t="shared" si="14"/>
        <v>-0.12941448328220453</v>
      </c>
      <c r="O15" s="27">
        <f t="shared" si="10"/>
        <v>6.7624092848876369</v>
      </c>
      <c r="P15" s="143">
        <f t="shared" si="11"/>
        <v>6.9132970581729651</v>
      </c>
      <c r="Q15" s="52">
        <f t="shared" si="12"/>
        <v>2.2312724197650412E-2</v>
      </c>
    </row>
    <row r="16" spans="1:20" ht="20.100000000000001" customHeight="1" x14ac:dyDescent="0.25">
      <c r="A16" s="32"/>
      <c r="B16" s="33" t="s">
        <v>9</v>
      </c>
      <c r="C16" s="211">
        <v>8756.2500000000127</v>
      </c>
      <c r="D16" s="212">
        <v>3558.2500000000023</v>
      </c>
      <c r="E16" s="218">
        <f t="shared" si="6"/>
        <v>4.373880717368289E-3</v>
      </c>
      <c r="F16" s="219">
        <f t="shared" si="7"/>
        <v>1.7299533508896197E-3</v>
      </c>
      <c r="G16" s="52">
        <f t="shared" si="13"/>
        <v>-0.59363311920057138</v>
      </c>
      <c r="I16" s="211">
        <v>2244.798000000003</v>
      </c>
      <c r="J16" s="212">
        <v>1312.0869999999995</v>
      </c>
      <c r="K16" s="231">
        <f t="shared" si="8"/>
        <v>4.1007104249662016E-3</v>
      </c>
      <c r="L16" s="232">
        <f t="shared" si="9"/>
        <v>2.4090427927701526E-3</v>
      </c>
      <c r="M16" s="52">
        <f t="shared" si="14"/>
        <v>-0.41549885557631566</v>
      </c>
      <c r="O16" s="27">
        <f t="shared" si="10"/>
        <v>2.5636522483940039</v>
      </c>
      <c r="P16" s="143">
        <f t="shared" si="11"/>
        <v>3.6874502915759115</v>
      </c>
      <c r="Q16" s="52">
        <f t="shared" si="12"/>
        <v>0.43835822268246766</v>
      </c>
    </row>
    <row r="17" spans="1:17" ht="20.100000000000001" customHeight="1" x14ac:dyDescent="0.25">
      <c r="A17" s="8" t="s">
        <v>129</v>
      </c>
      <c r="B17" s="3"/>
      <c r="C17" s="19">
        <v>1855.72</v>
      </c>
      <c r="D17" s="140">
        <v>1920.8899999999987</v>
      </c>
      <c r="E17" s="214">
        <f t="shared" si="6"/>
        <v>9.2696050533443771E-4</v>
      </c>
      <c r="F17" s="215">
        <f t="shared" si="7"/>
        <v>9.3390011724593755E-4</v>
      </c>
      <c r="G17" s="54">
        <f t="shared" si="13"/>
        <v>3.5118444592933583E-2</v>
      </c>
      <c r="I17" s="31">
        <v>1127.5670000000005</v>
      </c>
      <c r="J17" s="141">
        <v>1077.664</v>
      </c>
      <c r="K17" s="227">
        <f t="shared" si="8"/>
        <v>2.0597959156003617E-3</v>
      </c>
      <c r="L17" s="228">
        <f t="shared" si="9"/>
        <v>1.9786330420374981E-3</v>
      </c>
      <c r="M17" s="54">
        <f t="shared" si="14"/>
        <v>-4.4257237042233812E-2</v>
      </c>
      <c r="O17" s="238">
        <f t="shared" si="10"/>
        <v>6.0761698963205681</v>
      </c>
      <c r="P17" s="239">
        <f t="shared" si="11"/>
        <v>5.6102327566909125</v>
      </c>
      <c r="Q17" s="54">
        <f t="shared" si="12"/>
        <v>-7.6682704331852938E-2</v>
      </c>
    </row>
    <row r="18" spans="1:17" ht="20.100000000000001" customHeight="1" x14ac:dyDescent="0.25">
      <c r="A18" s="8" t="s">
        <v>10</v>
      </c>
      <c r="C18" s="19">
        <v>12988.250000000022</v>
      </c>
      <c r="D18" s="140">
        <v>17222.780000000035</v>
      </c>
      <c r="E18" s="214">
        <f t="shared" si="6"/>
        <v>6.4878294049802937E-3</v>
      </c>
      <c r="F18" s="215">
        <f t="shared" si="7"/>
        <v>8.3733874721098195E-3</v>
      </c>
      <c r="G18" s="52">
        <f t="shared" si="13"/>
        <v>0.32602775585625515</v>
      </c>
      <c r="I18" s="19">
        <v>7079.0239999999931</v>
      </c>
      <c r="J18" s="140">
        <v>7050.9279999999953</v>
      </c>
      <c r="K18" s="227">
        <f t="shared" si="8"/>
        <v>1.2931688069655211E-2</v>
      </c>
      <c r="L18" s="228">
        <f t="shared" si="9"/>
        <v>1.2945778199723998E-2</v>
      </c>
      <c r="M18" s="52">
        <f t="shared" si="14"/>
        <v>-3.9689087083187961E-3</v>
      </c>
      <c r="O18" s="27">
        <f t="shared" si="10"/>
        <v>5.4503293361307197</v>
      </c>
      <c r="P18" s="143">
        <f t="shared" si="11"/>
        <v>4.0939546345015039</v>
      </c>
      <c r="Q18" s="52">
        <f t="shared" si="12"/>
        <v>-0.24886105370508288</v>
      </c>
    </row>
    <row r="19" spans="1:17" ht="20.100000000000001" customHeight="1" thickBot="1" x14ac:dyDescent="0.3">
      <c r="A19" s="8" t="s">
        <v>11</v>
      </c>
      <c r="B19" s="10"/>
      <c r="C19" s="21">
        <v>24996.460000000025</v>
      </c>
      <c r="D19" s="142">
        <v>34328.109999999993</v>
      </c>
      <c r="E19" s="220">
        <f t="shared" si="6"/>
        <v>1.2486113849703662E-2</v>
      </c>
      <c r="F19" s="221">
        <f t="shared" si="7"/>
        <v>1.6689672992118994E-2</v>
      </c>
      <c r="G19" s="55">
        <f t="shared" si="13"/>
        <v>0.37331886195085062</v>
      </c>
      <c r="I19" s="21">
        <v>4936.7950000000037</v>
      </c>
      <c r="J19" s="142">
        <v>5724.2669999999989</v>
      </c>
      <c r="K19" s="233">
        <f t="shared" si="8"/>
        <v>9.0183467387359613E-3</v>
      </c>
      <c r="L19" s="234">
        <f t="shared" si="9"/>
        <v>1.0509976975796594E-2</v>
      </c>
      <c r="M19" s="55">
        <f t="shared" si="14"/>
        <v>0.15951077571582264</v>
      </c>
      <c r="O19" s="240">
        <f t="shared" si="10"/>
        <v>1.9749976596686087</v>
      </c>
      <c r="P19" s="241">
        <f t="shared" si="11"/>
        <v>1.6675159220825146</v>
      </c>
      <c r="Q19" s="55">
        <f t="shared" si="12"/>
        <v>-0.15568714022561803</v>
      </c>
    </row>
    <row r="20" spans="1:17" ht="26.25" customHeight="1" thickBot="1" x14ac:dyDescent="0.3">
      <c r="A20" s="12" t="s">
        <v>12</v>
      </c>
      <c r="B20" s="48"/>
      <c r="C20" s="163">
        <f>C7+C10+C13+C17+C18+C19</f>
        <v>2001940.7400000021</v>
      </c>
      <c r="D20" s="308">
        <f>D7+D10+D13+D17+D18+D19</f>
        <v>2056847.3700000006</v>
      </c>
      <c r="E20" s="222">
        <f>E8+E9+E10+E13+E17+E18+E19</f>
        <v>1</v>
      </c>
      <c r="F20" s="223">
        <f>F8+F9+F10+F13+F17+F18+F19</f>
        <v>1</v>
      </c>
      <c r="G20" s="55">
        <f>(D20-C20)/C20</f>
        <v>2.7426700952196233E-2</v>
      </c>
      <c r="H20" s="1"/>
      <c r="I20" s="213">
        <f>I8+I9+I10+I13+I17+I18+I19</f>
        <v>547416.8540000004</v>
      </c>
      <c r="J20" s="226">
        <f>J8+J9+J10+J13+J17+J18+J19</f>
        <v>544650.76499999978</v>
      </c>
      <c r="K20" s="235">
        <f>K8+K9+K10+K13+K17+K18+K19</f>
        <v>0.99999999999999967</v>
      </c>
      <c r="L20" s="236">
        <f>L8+L9+L10+L13+L17+L18+L19</f>
        <v>1.0000000000000002</v>
      </c>
      <c r="M20" s="55">
        <f>(J20-I20)/I20</f>
        <v>-5.0529847223165997E-3</v>
      </c>
      <c r="N20" s="1"/>
      <c r="O20" s="24">
        <f t="shared" si="10"/>
        <v>2.7344308603260647</v>
      </c>
      <c r="P20" s="242">
        <f t="shared" si="11"/>
        <v>2.647988241344323</v>
      </c>
      <c r="Q20" s="55">
        <f t="shared" si="12"/>
        <v>-3.1612654843806876E-2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50" t="s">
        <v>2</v>
      </c>
      <c r="B24" s="338"/>
      <c r="C24" s="365" t="s">
        <v>1</v>
      </c>
      <c r="D24" s="366"/>
      <c r="E24" s="363" t="s">
        <v>105</v>
      </c>
      <c r="F24" s="363"/>
      <c r="G24" s="130" t="s">
        <v>0</v>
      </c>
      <c r="I24" s="367">
        <v>1000</v>
      </c>
      <c r="J24" s="366"/>
      <c r="K24" s="363" t="s">
        <v>105</v>
      </c>
      <c r="L24" s="363"/>
      <c r="M24" s="130" t="s">
        <v>0</v>
      </c>
      <c r="O24" s="373" t="s">
        <v>22</v>
      </c>
      <c r="P24" s="363"/>
      <c r="Q24" s="130" t="s">
        <v>0</v>
      </c>
    </row>
    <row r="25" spans="1:17" ht="15" customHeight="1" x14ac:dyDescent="0.25">
      <c r="A25" s="364"/>
      <c r="B25" s="339"/>
      <c r="C25" s="368" t="str">
        <f>C5</f>
        <v>jan-jul</v>
      </c>
      <c r="D25" s="369"/>
      <c r="E25" s="370" t="str">
        <f>C5</f>
        <v>jan-jul</v>
      </c>
      <c r="F25" s="370"/>
      <c r="G25" s="131" t="str">
        <f>G5</f>
        <v>2025 /2024</v>
      </c>
      <c r="I25" s="371" t="str">
        <f>C5</f>
        <v>jan-jul</v>
      </c>
      <c r="J25" s="369"/>
      <c r="K25" s="359" t="str">
        <f>C5</f>
        <v>jan-jul</v>
      </c>
      <c r="L25" s="360"/>
      <c r="M25" s="131" t="str">
        <f>G5</f>
        <v>2025 /2024</v>
      </c>
      <c r="O25" s="371" t="str">
        <f>C5</f>
        <v>jan-jul</v>
      </c>
      <c r="P25" s="369"/>
      <c r="Q25" s="131" t="str">
        <f>G5</f>
        <v>2025 /2024</v>
      </c>
    </row>
    <row r="26" spans="1:17" ht="19.5" customHeight="1" x14ac:dyDescent="0.25">
      <c r="A26" s="364"/>
      <c r="B26" s="339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114</v>
      </c>
      <c r="B27" s="15"/>
      <c r="C27" s="78">
        <f>C28+C29</f>
        <v>355531.11000000034</v>
      </c>
      <c r="D27" s="210">
        <f>D28+D29</f>
        <v>365152.7699999999</v>
      </c>
      <c r="E27" s="216">
        <f>C27/$C$40</f>
        <v>0.38639563607415722</v>
      </c>
      <c r="F27" s="217">
        <f>D27/$D$40</f>
        <v>0.38602114652516833</v>
      </c>
      <c r="G27" s="53">
        <f>(D27-C27)/C27</f>
        <v>2.7062779400653738E-2</v>
      </c>
      <c r="I27" s="78">
        <f>I28+I29</f>
        <v>88412.065999999963</v>
      </c>
      <c r="J27" s="210">
        <f>J28+J29</f>
        <v>92220.390000000014</v>
      </c>
      <c r="K27" s="216">
        <f>I27/$I$40</f>
        <v>0.37899625027960543</v>
      </c>
      <c r="L27" s="217">
        <f>J27/$J$40</f>
        <v>0.38782984984790553</v>
      </c>
      <c r="M27" s="53">
        <f>(J27-I27)/I27</f>
        <v>4.3074708829901713E-2</v>
      </c>
      <c r="O27" s="63">
        <f t="shared" ref="O27" si="15">(I27/C27)*10</f>
        <v>2.4867603287937272</v>
      </c>
      <c r="P27" s="237">
        <f t="shared" ref="P27" si="16">(J27/D27)*10</f>
        <v>2.5255289724352914</v>
      </c>
      <c r="Q27" s="53">
        <f>(P27-O27)/O27</f>
        <v>1.5590020152995604E-2</v>
      </c>
    </row>
    <row r="28" spans="1:17" ht="20.100000000000001" customHeight="1" x14ac:dyDescent="0.25">
      <c r="A28" s="8" t="s">
        <v>4</v>
      </c>
      <c r="C28" s="19">
        <v>184360.45000000024</v>
      </c>
      <c r="D28" s="140">
        <v>184068.76999999993</v>
      </c>
      <c r="E28" s="214">
        <f>C28/$C$40</f>
        <v>0.200365232017721</v>
      </c>
      <c r="F28" s="215">
        <f>D28/$D$40</f>
        <v>0.19458824763913882</v>
      </c>
      <c r="G28" s="52">
        <f>(D28-C28)/C28</f>
        <v>-1.5821180735906902E-3</v>
      </c>
      <c r="I28" s="19">
        <v>48713.34</v>
      </c>
      <c r="J28" s="140">
        <v>49936.174000000043</v>
      </c>
      <c r="K28" s="214">
        <f>I28/$I$40</f>
        <v>0.20881961064675855</v>
      </c>
      <c r="L28" s="215">
        <f>J28/$J$40</f>
        <v>0.21000495513409667</v>
      </c>
      <c r="M28" s="52">
        <f>(J28-I28)/I28</f>
        <v>2.5102651552943122E-2</v>
      </c>
      <c r="O28" s="27">
        <f t="shared" ref="O28:O40" si="17">(I28/C28)*10</f>
        <v>2.642287974454387</v>
      </c>
      <c r="P28" s="143">
        <f t="shared" ref="P28:P40" si="18">(J28/D28)*10</f>
        <v>2.7129085504292805</v>
      </c>
      <c r="Q28" s="52">
        <f>(P28-O28)/O28</f>
        <v>2.672705498327679E-2</v>
      </c>
    </row>
    <row r="29" spans="1:17" ht="20.100000000000001" customHeight="1" x14ac:dyDescent="0.25">
      <c r="A29" s="8" t="s">
        <v>5</v>
      </c>
      <c r="C29" s="19">
        <v>171170.66000000006</v>
      </c>
      <c r="D29" s="140">
        <v>181083.99999999997</v>
      </c>
      <c r="E29" s="214">
        <f>C29/$C$40</f>
        <v>0.1860304040564362</v>
      </c>
      <c r="F29" s="215">
        <f>D29/$D$40</f>
        <v>0.19143289888602949</v>
      </c>
      <c r="G29" s="52">
        <f t="shared" ref="G29:G40" si="19">(D29-C29)/C29</f>
        <v>5.7914948741799005E-2</v>
      </c>
      <c r="I29" s="19">
        <v>39698.725999999973</v>
      </c>
      <c r="J29" s="140">
        <v>42284.215999999971</v>
      </c>
      <c r="K29" s="214">
        <f t="shared" ref="K29:K39" si="20">I29/$I$40</f>
        <v>0.1701766396328469</v>
      </c>
      <c r="L29" s="215">
        <f t="shared" ref="L29:L39" si="21">J29/$J$40</f>
        <v>0.17782489471380886</v>
      </c>
      <c r="M29" s="52">
        <f t="shared" ref="M29:M40" si="22">(J29-I29)/I29</f>
        <v>6.5127782690054078E-2</v>
      </c>
      <c r="O29" s="27">
        <f t="shared" si="17"/>
        <v>2.3192482870604088</v>
      </c>
      <c r="P29" s="143">
        <f t="shared" si="18"/>
        <v>2.3350608557354584</v>
      </c>
      <c r="Q29" s="52">
        <f t="shared" ref="Q29:Q38" si="23">(P29-O29)/O29</f>
        <v>6.8179714794967912E-3</v>
      </c>
    </row>
    <row r="30" spans="1:17" ht="20.100000000000001" customHeight="1" x14ac:dyDescent="0.25">
      <c r="A30" s="23" t="s">
        <v>38</v>
      </c>
      <c r="B30" s="15"/>
      <c r="C30" s="78">
        <f>C31+C32</f>
        <v>311020.92999999993</v>
      </c>
      <c r="D30" s="210">
        <f>D31+D32</f>
        <v>325737.18000000023</v>
      </c>
      <c r="E30" s="216">
        <f>C30/$C$40</f>
        <v>0.33802141837805921</v>
      </c>
      <c r="F30" s="217">
        <f>D30/$D$40</f>
        <v>0.34435296681297323</v>
      </c>
      <c r="G30" s="53">
        <f>(D30-C30)/C30</f>
        <v>4.7315947515172999E-2</v>
      </c>
      <c r="I30" s="78">
        <f>I31+I32</f>
        <v>38322.776999999965</v>
      </c>
      <c r="J30" s="210">
        <f>J31+J32</f>
        <v>39480.416000000005</v>
      </c>
      <c r="K30" s="216">
        <f t="shared" si="20"/>
        <v>0.16427835521117107</v>
      </c>
      <c r="L30" s="217">
        <f t="shared" si="21"/>
        <v>0.16603360503260553</v>
      </c>
      <c r="M30" s="53">
        <f t="shared" si="22"/>
        <v>3.0207596907709487E-2</v>
      </c>
      <c r="O30" s="63">
        <f t="shared" si="17"/>
        <v>1.2321607102132957</v>
      </c>
      <c r="P30" s="237">
        <f t="shared" si="18"/>
        <v>1.2120328419371709</v>
      </c>
      <c r="Q30" s="53">
        <f t="shared" si="23"/>
        <v>-1.6335424518316696E-2</v>
      </c>
    </row>
    <row r="31" spans="1:17" ht="20.100000000000001" customHeight="1" x14ac:dyDescent="0.25">
      <c r="A31" s="8"/>
      <c r="B31" t="s">
        <v>6</v>
      </c>
      <c r="C31" s="31">
        <v>304442.56999999995</v>
      </c>
      <c r="D31" s="141">
        <v>320843.20000000024</v>
      </c>
      <c r="E31" s="214">
        <f t="shared" ref="E31:E38" si="24">C31/$C$40</f>
        <v>0.33087197484124808</v>
      </c>
      <c r="F31" s="215">
        <f t="shared" ref="F31:F38" si="25">D31/$D$40</f>
        <v>0.33917929725359613</v>
      </c>
      <c r="G31" s="52">
        <f>(D31-C31)/C31</f>
        <v>5.387101416204803E-2</v>
      </c>
      <c r="I31" s="31">
        <v>36876.917999999969</v>
      </c>
      <c r="J31" s="141">
        <v>38516.747000000003</v>
      </c>
      <c r="K31" s="214">
        <f>I31/$I$40</f>
        <v>0.15808038739721886</v>
      </c>
      <c r="L31" s="215">
        <f>J31/$J$40</f>
        <v>0.16198092640510156</v>
      </c>
      <c r="M31" s="52">
        <f>(J31-I31)/I31</f>
        <v>4.4467626063545651E-2</v>
      </c>
      <c r="O31" s="27">
        <f t="shared" si="17"/>
        <v>1.2112930855891795</v>
      </c>
      <c r="P31" s="143">
        <f t="shared" si="18"/>
        <v>1.2004850656021375</v>
      </c>
      <c r="Q31" s="52">
        <f t="shared" si="23"/>
        <v>-8.922712525668279E-3</v>
      </c>
    </row>
    <row r="32" spans="1:17" ht="20.100000000000001" customHeight="1" x14ac:dyDescent="0.25">
      <c r="A32" s="8"/>
      <c r="B32" t="s">
        <v>39</v>
      </c>
      <c r="C32" s="31">
        <v>6578.3599999999933</v>
      </c>
      <c r="D32" s="141">
        <v>4893.9800000000023</v>
      </c>
      <c r="E32" s="218">
        <f t="shared" si="24"/>
        <v>7.149443536811133E-3</v>
      </c>
      <c r="F32" s="219">
        <f t="shared" si="25"/>
        <v>5.1736695593771467E-3</v>
      </c>
      <c r="G32" s="52">
        <f>(D32-C32)/C32</f>
        <v>-0.25604862002079437</v>
      </c>
      <c r="I32" s="31">
        <v>1445.8589999999997</v>
      </c>
      <c r="J32" s="141">
        <v>963.66900000000055</v>
      </c>
      <c r="K32" s="218">
        <f>I32/$I$40</f>
        <v>6.1979678139522281E-3</v>
      </c>
      <c r="L32" s="219">
        <f>J32/$J$40</f>
        <v>4.0526786275039764E-3</v>
      </c>
      <c r="M32" s="52">
        <f>(J32-I32)/I32</f>
        <v>-0.33349724973181982</v>
      </c>
      <c r="O32" s="27">
        <f t="shared" si="17"/>
        <v>2.1979019086824088</v>
      </c>
      <c r="P32" s="143">
        <f t="shared" si="18"/>
        <v>1.9690905970191952</v>
      </c>
      <c r="Q32" s="52">
        <f t="shared" si="23"/>
        <v>-0.10410442375036684</v>
      </c>
    </row>
    <row r="33" spans="1:17" ht="20.100000000000001" customHeight="1" x14ac:dyDescent="0.25">
      <c r="A33" s="23" t="s">
        <v>128</v>
      </c>
      <c r="B33" s="15"/>
      <c r="C33" s="78">
        <f>SUM(C34:C36)</f>
        <v>229826.27999999997</v>
      </c>
      <c r="D33" s="210">
        <f>SUM(D34:D36)</f>
        <v>222567.06999999998</v>
      </c>
      <c r="E33" s="216">
        <f t="shared" si="24"/>
        <v>0.24977806202995081</v>
      </c>
      <c r="F33" s="217">
        <f t="shared" si="25"/>
        <v>0.23528671448979399</v>
      </c>
      <c r="G33" s="53">
        <f t="shared" si="19"/>
        <v>-3.1585639379447784E-2</v>
      </c>
      <c r="I33" s="78">
        <f>SUM(I34:I36)</f>
        <v>101734.45800000003</v>
      </c>
      <c r="J33" s="210">
        <f>SUM(J34:J36)</f>
        <v>100568.636</v>
      </c>
      <c r="K33" s="216">
        <f t="shared" si="20"/>
        <v>0.4361053852788378</v>
      </c>
      <c r="L33" s="217">
        <f t="shared" si="21"/>
        <v>0.42293812679916726</v>
      </c>
      <c r="M33" s="53">
        <f t="shared" si="22"/>
        <v>-1.1459460471102415E-2</v>
      </c>
      <c r="O33" s="63">
        <f t="shared" si="17"/>
        <v>4.426580720011656</v>
      </c>
      <c r="P33" s="237">
        <f t="shared" si="18"/>
        <v>4.5185766250146528</v>
      </c>
      <c r="Q33" s="53">
        <f t="shared" si="23"/>
        <v>2.0782610963605012E-2</v>
      </c>
    </row>
    <row r="34" spans="1:17" ht="20.100000000000001" customHeight="1" x14ac:dyDescent="0.25">
      <c r="A34" s="8"/>
      <c r="B34" s="3" t="s">
        <v>7</v>
      </c>
      <c r="C34" s="31">
        <v>214904.27999999997</v>
      </c>
      <c r="D34" s="141">
        <v>214024.21999999997</v>
      </c>
      <c r="E34" s="214">
        <f t="shared" si="24"/>
        <v>0.2335606466777512</v>
      </c>
      <c r="F34" s="215">
        <f t="shared" si="25"/>
        <v>0.22625564305196116</v>
      </c>
      <c r="G34" s="52">
        <f t="shared" si="19"/>
        <v>-4.0951255135542102E-3</v>
      </c>
      <c r="I34" s="312">
        <v>96668.809000000037</v>
      </c>
      <c r="J34" s="313">
        <v>96588.933000000005</v>
      </c>
      <c r="K34" s="214">
        <f t="shared" si="20"/>
        <v>0.41439045356089071</v>
      </c>
      <c r="L34" s="215">
        <f t="shared" si="21"/>
        <v>0.40620161530827836</v>
      </c>
      <c r="M34" s="52">
        <f t="shared" si="22"/>
        <v>-8.2628513608803142E-4</v>
      </c>
      <c r="O34" s="27">
        <f t="shared" si="17"/>
        <v>4.4982263266231852</v>
      </c>
      <c r="P34" s="143">
        <f t="shared" si="18"/>
        <v>4.5129907727265639</v>
      </c>
      <c r="Q34" s="52">
        <f t="shared" si="23"/>
        <v>3.2822817331342102E-3</v>
      </c>
    </row>
    <row r="35" spans="1:17" ht="20.100000000000001" customHeight="1" x14ac:dyDescent="0.25">
      <c r="A35" s="8"/>
      <c r="B35" s="3" t="s">
        <v>8</v>
      </c>
      <c r="C35" s="31">
        <v>7270.6800000000039</v>
      </c>
      <c r="D35" s="141">
        <v>5831.8200000000024</v>
      </c>
      <c r="E35" s="214">
        <f t="shared" si="24"/>
        <v>7.9018655309563562E-3</v>
      </c>
      <c r="F35" s="215">
        <f t="shared" si="25"/>
        <v>6.1651068475487908E-3</v>
      </c>
      <c r="G35" s="52">
        <f t="shared" si="19"/>
        <v>-0.19789895855683384</v>
      </c>
      <c r="I35" s="312">
        <v>3620.8850000000002</v>
      </c>
      <c r="J35" s="313">
        <v>3236.5940000000023</v>
      </c>
      <c r="K35" s="214">
        <f t="shared" si="20"/>
        <v>1.5521657843553501E-2</v>
      </c>
      <c r="L35" s="215">
        <f t="shared" si="21"/>
        <v>1.3611390767688497E-2</v>
      </c>
      <c r="M35" s="52">
        <f t="shared" si="22"/>
        <v>-0.10613178822304432</v>
      </c>
      <c r="O35" s="27">
        <f t="shared" si="17"/>
        <v>4.9801187784361272</v>
      </c>
      <c r="P35" s="143">
        <f t="shared" si="18"/>
        <v>5.5498866563096962</v>
      </c>
      <c r="Q35" s="52">
        <f t="shared" si="23"/>
        <v>0.11440849168912581</v>
      </c>
    </row>
    <row r="36" spans="1:17" ht="20.100000000000001" customHeight="1" x14ac:dyDescent="0.25">
      <c r="A36" s="32"/>
      <c r="B36" s="33" t="s">
        <v>9</v>
      </c>
      <c r="C36" s="211">
        <v>7651.3200000000124</v>
      </c>
      <c r="D36" s="212">
        <v>2711.0300000000016</v>
      </c>
      <c r="E36" s="218">
        <f t="shared" si="24"/>
        <v>8.3155498212432732E-3</v>
      </c>
      <c r="F36" s="219">
        <f t="shared" si="25"/>
        <v>2.8659645902840282E-3</v>
      </c>
      <c r="G36" s="52">
        <f t="shared" si="19"/>
        <v>-0.64567813135511298</v>
      </c>
      <c r="I36" s="314">
        <v>1444.7640000000001</v>
      </c>
      <c r="J36" s="315">
        <v>743.10899999999992</v>
      </c>
      <c r="K36" s="218">
        <f t="shared" si="20"/>
        <v>6.1932738743936165E-3</v>
      </c>
      <c r="L36" s="219">
        <f t="shared" si="21"/>
        <v>3.1251207232004456E-3</v>
      </c>
      <c r="M36" s="52">
        <f t="shared" si="22"/>
        <v>-0.48565371230180165</v>
      </c>
      <c r="O36" s="27">
        <f t="shared" si="17"/>
        <v>1.888254575681056</v>
      </c>
      <c r="P36" s="143">
        <f t="shared" si="18"/>
        <v>2.74105782673006</v>
      </c>
      <c r="Q36" s="52">
        <f t="shared" si="23"/>
        <v>0.45163573918067418</v>
      </c>
    </row>
    <row r="37" spans="1:17" ht="20.100000000000001" customHeight="1" x14ac:dyDescent="0.25">
      <c r="A37" s="8" t="s">
        <v>129</v>
      </c>
      <c r="B37" s="3"/>
      <c r="C37" s="19">
        <v>1234.08</v>
      </c>
      <c r="D37" s="140">
        <v>1239.32</v>
      </c>
      <c r="E37" s="214">
        <f t="shared" si="24"/>
        <v>1.3412135060878231E-3</v>
      </c>
      <c r="F37" s="215">
        <f t="shared" si="25"/>
        <v>1.3101467840749823E-3</v>
      </c>
      <c r="G37" s="54">
        <f>(D37-C37)/C37</f>
        <v>4.2460780500453857E-3</v>
      </c>
      <c r="I37" s="312">
        <v>294.07600000000002</v>
      </c>
      <c r="J37" s="313">
        <v>306.83300000000003</v>
      </c>
      <c r="K37" s="214">
        <f>I37/$I$40</f>
        <v>1.2606164106291251E-3</v>
      </c>
      <c r="L37" s="215">
        <f>J37/$J$40</f>
        <v>1.2903761989987506E-3</v>
      </c>
      <c r="M37" s="54">
        <f>(J37-I37)/I37</f>
        <v>4.3379942599872157E-2</v>
      </c>
      <c r="O37" s="238">
        <f t="shared" si="17"/>
        <v>2.3829573447426426</v>
      </c>
      <c r="P37" s="239">
        <f t="shared" si="18"/>
        <v>2.47581738372656</v>
      </c>
      <c r="Q37" s="54">
        <f t="shared" si="23"/>
        <v>3.8968401674829886E-2</v>
      </c>
    </row>
    <row r="38" spans="1:17" ht="20.100000000000001" customHeight="1" x14ac:dyDescent="0.25">
      <c r="A38" s="8" t="s">
        <v>10</v>
      </c>
      <c r="C38" s="19">
        <v>5734.0000000000036</v>
      </c>
      <c r="D38" s="140">
        <v>9399.8700000000117</v>
      </c>
      <c r="E38" s="214">
        <f t="shared" si="24"/>
        <v>6.231782578039983E-3</v>
      </c>
      <c r="F38" s="215">
        <f t="shared" si="25"/>
        <v>9.9370698860850471E-3</v>
      </c>
      <c r="G38" s="52">
        <f t="shared" si="19"/>
        <v>0.63932159051273207</v>
      </c>
      <c r="I38" s="312">
        <v>1509.6340000000012</v>
      </c>
      <c r="J38" s="313">
        <v>1870.4639999999995</v>
      </c>
      <c r="K38" s="214">
        <f t="shared" si="20"/>
        <v>6.471352284592044E-3</v>
      </c>
      <c r="L38" s="215">
        <f t="shared" si="21"/>
        <v>7.8661754983459994E-3</v>
      </c>
      <c r="M38" s="52">
        <f t="shared" si="22"/>
        <v>0.23901819911316124</v>
      </c>
      <c r="O38" s="27">
        <f t="shared" si="17"/>
        <v>2.6327764213463558</v>
      </c>
      <c r="P38" s="143">
        <f t="shared" si="18"/>
        <v>1.9898828388052145</v>
      </c>
      <c r="Q38" s="52">
        <f t="shared" si="23"/>
        <v>-0.24418844582798896</v>
      </c>
    </row>
    <row r="39" spans="1:17" ht="20.100000000000001" customHeight="1" thickBot="1" x14ac:dyDescent="0.3">
      <c r="A39" s="8" t="s">
        <v>11</v>
      </c>
      <c r="B39" s="10"/>
      <c r="C39" s="21">
        <v>16775.559999999998</v>
      </c>
      <c r="D39" s="142">
        <v>21843.599999999995</v>
      </c>
      <c r="E39" s="220">
        <f>C39/$C$40</f>
        <v>1.8231887433704977E-2</v>
      </c>
      <c r="F39" s="221">
        <f>D39/$D$40</f>
        <v>2.3091955501904494E-2</v>
      </c>
      <c r="G39" s="55">
        <f t="shared" si="19"/>
        <v>0.30210854361940809</v>
      </c>
      <c r="I39" s="316">
        <v>3006.5159999999992</v>
      </c>
      <c r="J39" s="317">
        <v>3338.9549999999995</v>
      </c>
      <c r="K39" s="220">
        <f t="shared" si="20"/>
        <v>1.2888040535164492E-2</v>
      </c>
      <c r="L39" s="221">
        <f t="shared" si="21"/>
        <v>1.4041866622976903E-2</v>
      </c>
      <c r="M39" s="55">
        <f t="shared" si="22"/>
        <v>0.11057283580064114</v>
      </c>
      <c r="O39" s="240">
        <f t="shared" si="17"/>
        <v>1.792200081547203</v>
      </c>
      <c r="P39" s="241">
        <f t="shared" si="18"/>
        <v>1.5285735867714114</v>
      </c>
      <c r="Q39" s="55">
        <f>(P39-O39)/O39</f>
        <v>-0.14709657559450803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920121.9600000002</v>
      </c>
      <c r="D40" s="226">
        <f>D28+D29+D30+D33+D37+D38+D39</f>
        <v>945939.81</v>
      </c>
      <c r="E40" s="222">
        <f>C40/$C$40</f>
        <v>1</v>
      </c>
      <c r="F40" s="223">
        <f>D40/$D$40</f>
        <v>1</v>
      </c>
      <c r="G40" s="55">
        <f t="shared" si="19"/>
        <v>2.8059160766035682E-2</v>
      </c>
      <c r="H40" s="1"/>
      <c r="I40" s="213">
        <f>I28+I29+I30+I33+I37+I38+I39</f>
        <v>233279.52699999997</v>
      </c>
      <c r="J40" s="226">
        <f>J28+J29+J30+J33+J37+J38+J39</f>
        <v>237785.69400000002</v>
      </c>
      <c r="K40" s="222">
        <f>K28+K29+K30+K33+K37+K38+K39</f>
        <v>1</v>
      </c>
      <c r="L40" s="223">
        <f>L28+L29+L30+L33+L37+L38+L39</f>
        <v>0.99999999999999989</v>
      </c>
      <c r="M40" s="55">
        <f t="shared" si="22"/>
        <v>1.9316598665771668E-2</v>
      </c>
      <c r="N40" s="1"/>
      <c r="O40" s="24">
        <f t="shared" si="17"/>
        <v>2.5353109385629695</v>
      </c>
      <c r="P40" s="242">
        <f t="shared" si="18"/>
        <v>2.5137507850525926</v>
      </c>
      <c r="Q40" s="55">
        <f>(P40-O40)/O40</f>
        <v>-8.5039484437349974E-3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50" t="s">
        <v>15</v>
      </c>
      <c r="B44" s="338"/>
      <c r="C44" s="365" t="s">
        <v>1</v>
      </c>
      <c r="D44" s="366"/>
      <c r="E44" s="363" t="s">
        <v>105</v>
      </c>
      <c r="F44" s="363"/>
      <c r="G44" s="130" t="s">
        <v>0</v>
      </c>
      <c r="I44" s="367">
        <v>1000</v>
      </c>
      <c r="J44" s="366"/>
      <c r="K44" s="363" t="s">
        <v>105</v>
      </c>
      <c r="L44" s="363"/>
      <c r="M44" s="130" t="s">
        <v>0</v>
      </c>
      <c r="O44" s="373" t="s">
        <v>22</v>
      </c>
      <c r="P44" s="363"/>
      <c r="Q44" s="130" t="s">
        <v>0</v>
      </c>
    </row>
    <row r="45" spans="1:17" ht="15" customHeight="1" x14ac:dyDescent="0.25">
      <c r="A45" s="364"/>
      <c r="B45" s="339"/>
      <c r="C45" s="368" t="str">
        <f>C5</f>
        <v>jan-jul</v>
      </c>
      <c r="D45" s="369"/>
      <c r="E45" s="370" t="str">
        <f>C25</f>
        <v>jan-jul</v>
      </c>
      <c r="F45" s="370"/>
      <c r="G45" s="131" t="str">
        <f>G25</f>
        <v>2025 /2024</v>
      </c>
      <c r="I45" s="371" t="str">
        <f>C5</f>
        <v>jan-jul</v>
      </c>
      <c r="J45" s="369"/>
      <c r="K45" s="359" t="str">
        <f>C25</f>
        <v>jan-jul</v>
      </c>
      <c r="L45" s="360"/>
      <c r="M45" s="131" t="str">
        <f>G45</f>
        <v>2025 /2024</v>
      </c>
      <c r="O45" s="371" t="str">
        <f>C5</f>
        <v>jan-jul</v>
      </c>
      <c r="P45" s="369"/>
      <c r="Q45" s="131" t="str">
        <f>Q25</f>
        <v>2025 /2024</v>
      </c>
    </row>
    <row r="46" spans="1:17" ht="15.75" customHeight="1" x14ac:dyDescent="0.25">
      <c r="A46" s="364"/>
      <c r="B46" s="339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5.75" customHeight="1" x14ac:dyDescent="0.25">
      <c r="A47" s="23" t="s">
        <v>114</v>
      </c>
      <c r="B47" s="15"/>
      <c r="C47" s="78">
        <f>C48+C49</f>
        <v>574687.44999999995</v>
      </c>
      <c r="D47" s="210">
        <f>D48+D49</f>
        <v>587241.24</v>
      </c>
      <c r="E47" s="216">
        <f>C47/$C$60</f>
        <v>0.53122339954201914</v>
      </c>
      <c r="F47" s="217">
        <f>D47/$D$60</f>
        <v>0.52861395596227612</v>
      </c>
      <c r="G47" s="53">
        <f>(D47-C47)/C47</f>
        <v>2.1844552199634843E-2</v>
      </c>
      <c r="H47"/>
      <c r="I47" s="78">
        <f>I48+I49</f>
        <v>190059.55800000002</v>
      </c>
      <c r="J47" s="210">
        <f>J48+J49</f>
        <v>185620.97099999999</v>
      </c>
      <c r="K47" s="216">
        <f>I47/$I$60</f>
        <v>0.60502061252975525</v>
      </c>
      <c r="L47" s="217">
        <f>J47/$J$60</f>
        <v>0.60489442605867638</v>
      </c>
      <c r="M47" s="53">
        <f>(J47-I47)/I47</f>
        <v>-2.3353663697355479E-2</v>
      </c>
      <c r="N47"/>
      <c r="O47" s="63">
        <f t="shared" ref="O47" si="26">(I47/C47)*10</f>
        <v>3.3071812861060397</v>
      </c>
      <c r="P47" s="237">
        <f t="shared" ref="P47" si="27">(J47/D47)*10</f>
        <v>3.1608980833839255</v>
      </c>
      <c r="Q47" s="53">
        <f>(P47-O47)/O47</f>
        <v>-4.4231987927807775E-2</v>
      </c>
    </row>
    <row r="48" spans="1:17" ht="20.100000000000001" customHeight="1" x14ac:dyDescent="0.25">
      <c r="A48" s="8" t="s">
        <v>4</v>
      </c>
      <c r="C48" s="19">
        <v>292471.88999999984</v>
      </c>
      <c r="D48" s="140">
        <v>312356.58999999997</v>
      </c>
      <c r="E48" s="214">
        <f>C48/$C$60</f>
        <v>0.27035201773812773</v>
      </c>
      <c r="F48" s="215">
        <f>D48/$D$60</f>
        <v>0.28117244066644009</v>
      </c>
      <c r="G48" s="52">
        <f>(D48-C48)/C48</f>
        <v>6.798841420281497E-2</v>
      </c>
      <c r="I48" s="19">
        <v>113091.55699999999</v>
      </c>
      <c r="J48" s="140">
        <v>113883.03199999995</v>
      </c>
      <c r="K48" s="214">
        <f>I48/$I$60</f>
        <v>0.3600067463488667</v>
      </c>
      <c r="L48" s="215">
        <f>J48/$J$60</f>
        <v>0.37111761084075923</v>
      </c>
      <c r="M48" s="52">
        <f>(J48-I48)/I48</f>
        <v>6.998533055831588E-3</v>
      </c>
      <c r="O48" s="27">
        <f t="shared" ref="O48:O60" si="28">(I48/C48)*10</f>
        <v>3.8667496216474015</v>
      </c>
      <c r="P48" s="143">
        <f t="shared" ref="P48:P60" si="29">(J48/D48)*10</f>
        <v>3.6459301851131092</v>
      </c>
      <c r="Q48" s="52">
        <f>(P48-O48)/O48</f>
        <v>-5.7107249794004972E-2</v>
      </c>
    </row>
    <row r="49" spans="1:17" ht="20.100000000000001" customHeight="1" x14ac:dyDescent="0.25">
      <c r="A49" s="8" t="s">
        <v>5</v>
      </c>
      <c r="C49" s="19">
        <v>282215.56000000006</v>
      </c>
      <c r="D49" s="140">
        <v>274884.64999999997</v>
      </c>
      <c r="E49" s="214">
        <f>C49/$C$60</f>
        <v>0.26087138180389136</v>
      </c>
      <c r="F49" s="215">
        <f>D49/$D$60</f>
        <v>0.24744151529583594</v>
      </c>
      <c r="G49" s="52">
        <f>(D49-C49)/C49</f>
        <v>-2.5976278558135099E-2</v>
      </c>
      <c r="I49" s="19">
        <v>76968.001000000047</v>
      </c>
      <c r="J49" s="140">
        <v>71737.939000000042</v>
      </c>
      <c r="K49" s="214">
        <f>I49/$I$60</f>
        <v>0.24501386618088863</v>
      </c>
      <c r="L49" s="215">
        <f>J49/$J$60</f>
        <v>0.23377681521791721</v>
      </c>
      <c r="M49" s="52">
        <f>(J49-I49)/I49</f>
        <v>-6.7951121661585082E-2</v>
      </c>
      <c r="O49" s="27">
        <f t="shared" si="28"/>
        <v>2.7272770147755154</v>
      </c>
      <c r="P49" s="143">
        <f t="shared" si="29"/>
        <v>2.6097469975133225</v>
      </c>
      <c r="Q49" s="52">
        <f>(P49-O49)/O49</f>
        <v>-4.3094271914973378E-2</v>
      </c>
    </row>
    <row r="50" spans="1:17" ht="20.100000000000001" customHeight="1" x14ac:dyDescent="0.25">
      <c r="A50" s="23" t="s">
        <v>38</v>
      </c>
      <c r="B50" s="15"/>
      <c r="C50" s="78">
        <f>C51+C52</f>
        <v>423611.14000000083</v>
      </c>
      <c r="D50" s="210">
        <f>D51+D52</f>
        <v>435757.32000000088</v>
      </c>
      <c r="E50" s="216">
        <f>C50/$C$60</f>
        <v>0.39157310617218222</v>
      </c>
      <c r="F50" s="217">
        <f>D50/$D$60</f>
        <v>0.39225344726252526</v>
      </c>
      <c r="G50" s="53">
        <f>(D50-C50)/C50</f>
        <v>2.8672947552795772E-2</v>
      </c>
      <c r="I50" s="78">
        <f>I51+I52</f>
        <v>56831.522999999994</v>
      </c>
      <c r="J50" s="210">
        <f>J51+J52</f>
        <v>55661.458000000006</v>
      </c>
      <c r="K50" s="216">
        <f>I50/$I$60</f>
        <v>0.18091298968746874</v>
      </c>
      <c r="L50" s="217">
        <f>J50/$J$60</f>
        <v>0.18138740202204379</v>
      </c>
      <c r="M50" s="53">
        <f>(J50-I50)/I50</f>
        <v>-2.0588309766042832E-2</v>
      </c>
      <c r="O50" s="63">
        <f t="shared" si="28"/>
        <v>1.3415965170321038</v>
      </c>
      <c r="P50" s="237">
        <f t="shared" si="29"/>
        <v>1.2773499249536391</v>
      </c>
      <c r="Q50" s="53">
        <f>(P50-O50)/O50</f>
        <v>-4.7888162545764369E-2</v>
      </c>
    </row>
    <row r="51" spans="1:17" ht="20.100000000000001" customHeight="1" x14ac:dyDescent="0.25">
      <c r="A51" s="8"/>
      <c r="B51" t="s">
        <v>6</v>
      </c>
      <c r="C51" s="31">
        <v>415335.64000000083</v>
      </c>
      <c r="D51" s="141">
        <v>428363.82000000088</v>
      </c>
      <c r="E51" s="214">
        <f t="shared" ref="E51:E57" si="30">C51/$C$60</f>
        <v>0.38392348855323127</v>
      </c>
      <c r="F51" s="215">
        <f t="shared" ref="F51:F57" si="31">D51/$D$60</f>
        <v>0.3855980780255025</v>
      </c>
      <c r="G51" s="52">
        <f t="shared" ref="G51:G59" si="32">(D51-C51)/C51</f>
        <v>3.1367835421010404E-2</v>
      </c>
      <c r="I51" s="31">
        <v>54735.310999999994</v>
      </c>
      <c r="J51" s="141">
        <v>53833.888000000006</v>
      </c>
      <c r="K51" s="214">
        <f t="shared" ref="K51:K58" si="33">I51/$I$60</f>
        <v>0.17424007367325692</v>
      </c>
      <c r="L51" s="215">
        <f t="shared" ref="L51:L58" si="34">J51/$J$60</f>
        <v>0.17543178773839663</v>
      </c>
      <c r="M51" s="52">
        <f t="shared" ref="M51:M58" si="35">(J51-I51)/I51</f>
        <v>-1.6468765473900169E-2</v>
      </c>
      <c r="O51" s="27">
        <f t="shared" si="28"/>
        <v>1.3178573117394856</v>
      </c>
      <c r="P51" s="143">
        <f t="shared" si="29"/>
        <v>1.2567328398556139</v>
      </c>
      <c r="Q51" s="52">
        <f t="shared" ref="Q51:Q58" si="36">(P51-O51)/O51</f>
        <v>-4.6381707138833869E-2</v>
      </c>
    </row>
    <row r="52" spans="1:17" ht="20.100000000000001" customHeight="1" x14ac:dyDescent="0.25">
      <c r="A52" s="8"/>
      <c r="B52" t="s">
        <v>39</v>
      </c>
      <c r="C52" s="31">
        <v>8275.5000000000036</v>
      </c>
      <c r="D52" s="141">
        <v>7393.5000000000055</v>
      </c>
      <c r="E52" s="218">
        <f t="shared" si="30"/>
        <v>7.6496176189509296E-3</v>
      </c>
      <c r="F52" s="219">
        <f t="shared" si="31"/>
        <v>6.6553692370227464E-3</v>
      </c>
      <c r="G52" s="52">
        <f t="shared" si="32"/>
        <v>-0.10657966286024986</v>
      </c>
      <c r="I52" s="31">
        <v>2096.2119999999991</v>
      </c>
      <c r="J52" s="141">
        <v>1827.569999999999</v>
      </c>
      <c r="K52" s="218">
        <f t="shared" si="33"/>
        <v>6.6729160142118323E-3</v>
      </c>
      <c r="L52" s="219">
        <f t="shared" si="34"/>
        <v>5.9556142836471575E-3</v>
      </c>
      <c r="M52" s="52">
        <f t="shared" si="35"/>
        <v>-0.12815593079325954</v>
      </c>
      <c r="O52" s="27">
        <f t="shared" si="28"/>
        <v>2.5330336535556741</v>
      </c>
      <c r="P52" s="143">
        <f t="shared" si="29"/>
        <v>2.4718604179346695</v>
      </c>
      <c r="Q52" s="52">
        <f t="shared" si="36"/>
        <v>-2.415018668825597E-2</v>
      </c>
    </row>
    <row r="53" spans="1:17" ht="20.100000000000001" customHeight="1" x14ac:dyDescent="0.25">
      <c r="A53" s="23" t="s">
        <v>128</v>
      </c>
      <c r="B53" s="15"/>
      <c r="C53" s="78">
        <f>SUM(C54:C56)</f>
        <v>67423.399999999951</v>
      </c>
      <c r="D53" s="210">
        <f>SUM(D54:D56)</f>
        <v>66920.010000000009</v>
      </c>
      <c r="E53" s="216">
        <f>C53/$C$60</f>
        <v>6.2324116798933661E-2</v>
      </c>
      <c r="F53" s="217">
        <f>D53/$D$60</f>
        <v>6.0239044552005717E-2</v>
      </c>
      <c r="G53" s="53">
        <f>(D53-C53)/C53</f>
        <v>-7.4661022730971973E-3</v>
      </c>
      <c r="I53" s="78">
        <f>SUM(I54:I56)</f>
        <v>58913.086000000039</v>
      </c>
      <c r="J53" s="210">
        <f>SUM(J54:J56)</f>
        <v>57246.035000000054</v>
      </c>
      <c r="K53" s="216">
        <f t="shared" si="33"/>
        <v>0.18753927323001651</v>
      </c>
      <c r="L53" s="217">
        <f t="shared" si="34"/>
        <v>0.18655116013513331</v>
      </c>
      <c r="M53" s="53">
        <f t="shared" si="35"/>
        <v>-2.82967862182603E-2</v>
      </c>
      <c r="O53" s="63">
        <f t="shared" si="28"/>
        <v>8.7377803551882707</v>
      </c>
      <c r="P53" s="237">
        <f t="shared" si="29"/>
        <v>8.5543972572628206</v>
      </c>
      <c r="Q53" s="53">
        <f t="shared" si="36"/>
        <v>-2.0987377854670135E-2</v>
      </c>
    </row>
    <row r="54" spans="1:17" ht="20.100000000000001" customHeight="1" x14ac:dyDescent="0.25">
      <c r="A54" s="8"/>
      <c r="B54" s="3" t="s">
        <v>7</v>
      </c>
      <c r="C54" s="31">
        <v>60316.829999999958</v>
      </c>
      <c r="D54" s="141">
        <v>60602.11</v>
      </c>
      <c r="E54" s="214">
        <f>C54/$C$60</f>
        <v>5.5755022111928884E-2</v>
      </c>
      <c r="F54" s="215">
        <f>D54/$D$60</f>
        <v>5.455189268853293E-2</v>
      </c>
      <c r="G54" s="52">
        <f>(D54-C54)/C54</f>
        <v>4.7296915305403602E-3</v>
      </c>
      <c r="I54" s="31">
        <v>52758.651000000042</v>
      </c>
      <c r="J54" s="141">
        <v>52099.897000000048</v>
      </c>
      <c r="K54" s="214">
        <f t="shared" si="33"/>
        <v>0.16794773007029515</v>
      </c>
      <c r="L54" s="215">
        <f t="shared" si="34"/>
        <v>0.16978112507304571</v>
      </c>
      <c r="M54" s="52">
        <f t="shared" si="35"/>
        <v>-1.2486179754671761E-2</v>
      </c>
      <c r="O54" s="27">
        <f t="shared" si="28"/>
        <v>8.7469203868970027</v>
      </c>
      <c r="P54" s="143">
        <f t="shared" si="29"/>
        <v>8.5970434032742507</v>
      </c>
      <c r="Q54" s="52">
        <f t="shared" si="36"/>
        <v>-1.7134828830415519E-2</v>
      </c>
    </row>
    <row r="55" spans="1:17" ht="20.100000000000001" customHeight="1" x14ac:dyDescent="0.25">
      <c r="A55" s="8"/>
      <c r="B55" s="3" t="s">
        <v>8</v>
      </c>
      <c r="C55" s="31">
        <v>6001.6400000000021</v>
      </c>
      <c r="D55" s="141">
        <v>5470.680000000003</v>
      </c>
      <c r="E55" s="214">
        <f t="shared" si="30"/>
        <v>5.547731386212393E-3</v>
      </c>
      <c r="F55" s="215">
        <f t="shared" si="31"/>
        <v>4.9245141512944601E-3</v>
      </c>
      <c r="G55" s="52">
        <f t="shared" si="32"/>
        <v>-8.8469151765184009E-2</v>
      </c>
      <c r="I55" s="31">
        <v>5354.4010000000007</v>
      </c>
      <c r="J55" s="141">
        <v>4577.1600000000026</v>
      </c>
      <c r="K55" s="214">
        <f t="shared" si="33"/>
        <v>1.7044777999272915E-2</v>
      </c>
      <c r="L55" s="215">
        <f t="shared" si="34"/>
        <v>1.4915871607948506E-2</v>
      </c>
      <c r="M55" s="52">
        <f t="shared" si="35"/>
        <v>-0.14515928112220172</v>
      </c>
      <c r="O55" s="27">
        <f t="shared" si="28"/>
        <v>8.921563106084335</v>
      </c>
      <c r="P55" s="143">
        <f t="shared" si="29"/>
        <v>8.3667112680690519</v>
      </c>
      <c r="Q55" s="52">
        <f t="shared" si="36"/>
        <v>-6.219222253070035E-2</v>
      </c>
    </row>
    <row r="56" spans="1:17" ht="20.100000000000001" customHeight="1" x14ac:dyDescent="0.25">
      <c r="A56" s="32"/>
      <c r="B56" s="33" t="s">
        <v>9</v>
      </c>
      <c r="C56" s="211">
        <v>1104.9299999999998</v>
      </c>
      <c r="D56" s="212">
        <v>847.21999999999991</v>
      </c>
      <c r="E56" s="218">
        <f t="shared" si="30"/>
        <v>1.0213633007923927E-3</v>
      </c>
      <c r="F56" s="219">
        <f t="shared" si="31"/>
        <v>7.6263771217831961E-4</v>
      </c>
      <c r="G56" s="52">
        <f t="shared" si="32"/>
        <v>-0.23323649461956864</v>
      </c>
      <c r="I56" s="211">
        <v>800.03399999999976</v>
      </c>
      <c r="J56" s="212">
        <v>568.97800000000018</v>
      </c>
      <c r="K56" s="218">
        <f t="shared" si="33"/>
        <v>2.5467651604484422E-3</v>
      </c>
      <c r="L56" s="219">
        <f t="shared" si="34"/>
        <v>1.8541634541391001E-3</v>
      </c>
      <c r="M56" s="52">
        <f t="shared" si="35"/>
        <v>-0.28880772567165852</v>
      </c>
      <c r="O56" s="27">
        <f t="shared" si="28"/>
        <v>7.2405853764491859</v>
      </c>
      <c r="P56" s="143">
        <f t="shared" si="29"/>
        <v>6.7158235169141456</v>
      </c>
      <c r="Q56" s="52">
        <f t="shared" si="36"/>
        <v>-7.2475059991956858E-2</v>
      </c>
    </row>
    <row r="57" spans="1:17" ht="20.100000000000001" customHeight="1" x14ac:dyDescent="0.25">
      <c r="A57" s="8" t="s">
        <v>129</v>
      </c>
      <c r="B57" s="3"/>
      <c r="C57" s="19">
        <v>621.6400000000001</v>
      </c>
      <c r="D57" s="140">
        <v>681.56999999999937</v>
      </c>
      <c r="E57" s="214">
        <f t="shared" si="30"/>
        <v>5.7462489235026945E-4</v>
      </c>
      <c r="F57" s="215">
        <f t="shared" si="31"/>
        <v>6.1352539539833437E-4</v>
      </c>
      <c r="G57" s="54">
        <f t="shared" si="32"/>
        <v>9.640628016215054E-2</v>
      </c>
      <c r="I57" s="19">
        <v>833.49099999999999</v>
      </c>
      <c r="J57" s="140">
        <v>770.8309999999999</v>
      </c>
      <c r="K57" s="214">
        <f t="shared" si="33"/>
        <v>2.6532695364788663E-3</v>
      </c>
      <c r="L57" s="215">
        <f t="shared" si="34"/>
        <v>2.5119541871873709E-3</v>
      </c>
      <c r="M57" s="54">
        <f t="shared" si="35"/>
        <v>-7.5177776364711901E-2</v>
      </c>
      <c r="O57" s="238">
        <f t="shared" si="28"/>
        <v>13.407937069686632</v>
      </c>
      <c r="P57" s="239">
        <f t="shared" si="29"/>
        <v>11.309638041580479</v>
      </c>
      <c r="Q57" s="54">
        <f t="shared" si="36"/>
        <v>-0.15649678374834392</v>
      </c>
    </row>
    <row r="58" spans="1:17" ht="20.100000000000001" customHeight="1" x14ac:dyDescent="0.25">
      <c r="A58" s="8" t="s">
        <v>10</v>
      </c>
      <c r="C58" s="19">
        <v>7254.2500000000009</v>
      </c>
      <c r="D58" s="140">
        <v>7822.9100000000153</v>
      </c>
      <c r="E58" s="214">
        <f>C58/$C$60</f>
        <v>6.7056055358920624E-3</v>
      </c>
      <c r="F58" s="215">
        <f>D58/$D$60</f>
        <v>7.041909049570254E-3</v>
      </c>
      <c r="G58" s="52">
        <f t="shared" si="32"/>
        <v>7.838990936347856E-2</v>
      </c>
      <c r="I58" s="19">
        <v>5569.3899999999967</v>
      </c>
      <c r="J58" s="140">
        <v>5180.4639999999954</v>
      </c>
      <c r="K58" s="214">
        <f t="shared" si="33"/>
        <v>1.7729157032013571E-2</v>
      </c>
      <c r="L58" s="215">
        <f t="shared" si="34"/>
        <v>1.6881895300491841E-2</v>
      </c>
      <c r="M58" s="52">
        <f t="shared" si="35"/>
        <v>-6.9832782405254715E-2</v>
      </c>
      <c r="O58" s="27">
        <f t="shared" si="28"/>
        <v>7.6774166867698188</v>
      </c>
      <c r="P58" s="143">
        <f t="shared" si="29"/>
        <v>6.6221700109038517</v>
      </c>
      <c r="Q58" s="52">
        <f t="shared" si="36"/>
        <v>-0.13744814420251944</v>
      </c>
    </row>
    <row r="59" spans="1:17" ht="20.100000000000001" customHeight="1" thickBot="1" x14ac:dyDescent="0.3">
      <c r="A59" s="8" t="s">
        <v>11</v>
      </c>
      <c r="B59" s="10"/>
      <c r="C59" s="21">
        <v>8220.9000000000015</v>
      </c>
      <c r="D59" s="142">
        <v>12484.510000000006</v>
      </c>
      <c r="E59" s="220">
        <f>C59/$C$60</f>
        <v>7.5991470586228849E-3</v>
      </c>
      <c r="F59" s="221">
        <f>D59/$D$60</f>
        <v>1.1238117778224498E-2</v>
      </c>
      <c r="G59" s="55">
        <f t="shared" si="32"/>
        <v>0.51863056356360049</v>
      </c>
      <c r="I59" s="21">
        <v>1930.279</v>
      </c>
      <c r="J59" s="142">
        <v>2385.311999999999</v>
      </c>
      <c r="K59" s="220">
        <f>I59/$I$60</f>
        <v>6.1446979842672443E-3</v>
      </c>
      <c r="L59" s="221">
        <f>J59/$J$60</f>
        <v>7.7731622964674237E-3</v>
      </c>
      <c r="M59" s="55">
        <f>(J59-I59)/I59</f>
        <v>0.23573431612735724</v>
      </c>
      <c r="O59" s="240">
        <f t="shared" si="28"/>
        <v>2.3480142076901553</v>
      </c>
      <c r="P59" s="241">
        <f t="shared" si="29"/>
        <v>1.9106172368799399</v>
      </c>
      <c r="Q59" s="55">
        <f>(P59-O59)/O59</f>
        <v>-0.18628378370866081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1081818.7800000005</v>
      </c>
      <c r="D60" s="226">
        <f>D48+D49+D50+D53+D57+D58+D59</f>
        <v>1110907.5600000008</v>
      </c>
      <c r="E60" s="222">
        <f>E48+E49+E50+E53+E57+E58+E59</f>
        <v>1.0000000000000002</v>
      </c>
      <c r="F60" s="223">
        <f>F48+F49+F50+F53+F57+F58+F59</f>
        <v>1</v>
      </c>
      <c r="G60" s="55">
        <f>(D60-C60)/C60</f>
        <v>2.6888773367384367E-2</v>
      </c>
      <c r="H60" s="1"/>
      <c r="I60" s="213">
        <f>I48+I49+I50+I53+I57+I58+I59</f>
        <v>314137.32699999999</v>
      </c>
      <c r="J60" s="226">
        <f>J48+J49+J50+J53+J57+J58+J59</f>
        <v>306865.071</v>
      </c>
      <c r="K60" s="222">
        <f>K48+K49+K50+K53+K57+K58+K59</f>
        <v>1.0000000000000002</v>
      </c>
      <c r="L60" s="223">
        <f>L48+L49+L50+L53+L57+L58+L59</f>
        <v>1.0000000000000002</v>
      </c>
      <c r="M60" s="55">
        <f>(J60-I60)/I60</f>
        <v>-2.314992640145561E-2</v>
      </c>
      <c r="N60" s="1"/>
      <c r="O60" s="24">
        <f t="shared" si="28"/>
        <v>2.9037888120226558</v>
      </c>
      <c r="P60" s="242">
        <f t="shared" si="29"/>
        <v>2.7622916797865682</v>
      </c>
      <c r="Q60" s="55">
        <f>(P60-O60)/O60</f>
        <v>-4.8728451480439014E-2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7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7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8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4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9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1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50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8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51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5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2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9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8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6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8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A2DACCF3-D0E6-4C6F-82BE-ADF4684202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23EA9779-3196-47A6-A711-C23BCFC30B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opLeftCell="A48" zoomScaleNormal="100" workbookViewId="0">
      <selection activeCell="G58" sqref="G58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158</v>
      </c>
    </row>
    <row r="3" spans="1:20" ht="8.25" customHeight="1" thickBot="1" x14ac:dyDescent="0.3">
      <c r="Q3" s="10"/>
    </row>
    <row r="4" spans="1:20" x14ac:dyDescent="0.25">
      <c r="A4" s="350" t="s">
        <v>3</v>
      </c>
      <c r="B4" s="338"/>
      <c r="C4" s="365" t="s">
        <v>1</v>
      </c>
      <c r="D4" s="366"/>
      <c r="E4" s="363" t="s">
        <v>104</v>
      </c>
      <c r="F4" s="363"/>
      <c r="G4" s="130" t="s">
        <v>0</v>
      </c>
      <c r="I4" s="367">
        <v>1000</v>
      </c>
      <c r="J4" s="363"/>
      <c r="K4" s="361" t="s">
        <v>104</v>
      </c>
      <c r="L4" s="362"/>
      <c r="M4" s="130" t="s">
        <v>0</v>
      </c>
      <c r="O4" s="373" t="s">
        <v>22</v>
      </c>
      <c r="P4" s="363"/>
      <c r="Q4" s="130" t="s">
        <v>0</v>
      </c>
    </row>
    <row r="5" spans="1:20" x14ac:dyDescent="0.25">
      <c r="A5" s="364"/>
      <c r="B5" s="339"/>
      <c r="C5" s="368" t="s">
        <v>64</v>
      </c>
      <c r="D5" s="369"/>
      <c r="E5" s="370" t="str">
        <f>C5</f>
        <v>jul</v>
      </c>
      <c r="F5" s="370"/>
      <c r="G5" s="131" t="s">
        <v>150</v>
      </c>
      <c r="I5" s="371" t="str">
        <f>C5</f>
        <v>jul</v>
      </c>
      <c r="J5" s="370"/>
      <c r="K5" s="372" t="str">
        <f>C5</f>
        <v>jul</v>
      </c>
      <c r="L5" s="360"/>
      <c r="M5" s="131" t="str">
        <f>G5</f>
        <v>2025 /2024</v>
      </c>
      <c r="O5" s="371" t="str">
        <f>C5</f>
        <v>jul</v>
      </c>
      <c r="P5" s="369"/>
      <c r="Q5" s="131" t="str">
        <f>G5</f>
        <v>2025 /2024</v>
      </c>
    </row>
    <row r="6" spans="1:20" ht="19.5" customHeight="1" x14ac:dyDescent="0.25">
      <c r="A6" s="364"/>
      <c r="B6" s="339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114</v>
      </c>
      <c r="B7" s="15"/>
      <c r="C7" s="78">
        <f>C8+C9</f>
        <v>150094.76</v>
      </c>
      <c r="D7" s="210">
        <f>D8+D9</f>
        <v>160504.75</v>
      </c>
      <c r="E7" s="216">
        <f t="shared" ref="E7:E19" si="0">C7/$C$20</f>
        <v>0.44940312181695968</v>
      </c>
      <c r="F7" s="217">
        <f t="shared" ref="F7:F19" si="1">D7/$D$20</f>
        <v>0.47115517783629496</v>
      </c>
      <c r="G7" s="53">
        <f t="shared" ref="G7:G20" si="2">(D7-C7)/C7</f>
        <v>6.9356118761241162E-2</v>
      </c>
      <c r="I7" s="224">
        <f>I8+I9</f>
        <v>45384.929000000004</v>
      </c>
      <c r="J7" s="225">
        <f>J8+J9</f>
        <v>45807.450000000012</v>
      </c>
      <c r="K7" s="229">
        <f t="shared" ref="K7:K19" si="3">I7/$I$20</f>
        <v>0.49851944381553509</v>
      </c>
      <c r="L7" s="230">
        <f t="shared" ref="L7:L19" si="4">J7/$J$20</f>
        <v>0.50643524762657044</v>
      </c>
      <c r="M7" s="53">
        <f t="shared" ref="M7:M20" si="5">(J7-I7)/I7</f>
        <v>9.3097204140169063E-3</v>
      </c>
      <c r="O7" s="63">
        <f t="shared" ref="O7:O20" si="6">(I7/C7)*10</f>
        <v>3.0237517285746685</v>
      </c>
      <c r="P7" s="237">
        <f t="shared" ref="P7:P20" si="7">(J7/D7)*10</f>
        <v>2.8539622659142494</v>
      </c>
      <c r="Q7" s="53">
        <f t="shared" ref="Q7:Q20" si="8">(P7-O7)/O7</f>
        <v>-5.6151919172429593E-2</v>
      </c>
    </row>
    <row r="8" spans="1:20" ht="20.100000000000001" customHeight="1" x14ac:dyDescent="0.25">
      <c r="A8" s="8" t="s">
        <v>4</v>
      </c>
      <c r="C8" s="19">
        <v>73975.599999999977</v>
      </c>
      <c r="D8" s="140">
        <v>83791.829999999987</v>
      </c>
      <c r="E8" s="214">
        <f t="shared" si="0"/>
        <v>0.22149251298501471</v>
      </c>
      <c r="F8" s="215">
        <f t="shared" si="1"/>
        <v>0.24596751538430225</v>
      </c>
      <c r="G8" s="52">
        <f t="shared" si="2"/>
        <v>0.13269551041154129</v>
      </c>
      <c r="I8" s="19">
        <v>25791.791000000012</v>
      </c>
      <c r="J8" s="140">
        <v>27166.69200000001</v>
      </c>
      <c r="K8" s="227">
        <f t="shared" si="3"/>
        <v>0.28330350157265927</v>
      </c>
      <c r="L8" s="228">
        <f t="shared" si="4"/>
        <v>0.30034787769707266</v>
      </c>
      <c r="M8" s="52">
        <f t="shared" si="5"/>
        <v>5.3307697786477773E-2</v>
      </c>
      <c r="O8" s="27">
        <f t="shared" si="6"/>
        <v>3.4865267736929502</v>
      </c>
      <c r="P8" s="143">
        <f t="shared" si="7"/>
        <v>3.2421647790721382</v>
      </c>
      <c r="Q8" s="52">
        <f t="shared" si="8"/>
        <v>-7.0087514160111344E-2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76119.160000000033</v>
      </c>
      <c r="D9" s="140">
        <v>76712.920000000027</v>
      </c>
      <c r="E9" s="214">
        <f t="shared" si="0"/>
        <v>0.22791060883194494</v>
      </c>
      <c r="F9" s="215">
        <f t="shared" si="1"/>
        <v>0.22518766245199273</v>
      </c>
      <c r="G9" s="52">
        <f t="shared" si="2"/>
        <v>7.8004013706929306E-3</v>
      </c>
      <c r="I9" s="19">
        <v>19593.137999999995</v>
      </c>
      <c r="J9" s="140">
        <v>18640.758000000002</v>
      </c>
      <c r="K9" s="227">
        <f t="shared" si="3"/>
        <v>0.21521594224287588</v>
      </c>
      <c r="L9" s="228">
        <f t="shared" si="4"/>
        <v>0.20608736992949775</v>
      </c>
      <c r="M9" s="52">
        <f t="shared" si="5"/>
        <v>-4.8607834028423315E-2</v>
      </c>
      <c r="O9" s="27">
        <f t="shared" si="6"/>
        <v>2.5740086989924729</v>
      </c>
      <c r="P9" s="143">
        <f t="shared" si="7"/>
        <v>2.4299372256980956</v>
      </c>
      <c r="Q9" s="52">
        <f t="shared" si="8"/>
        <v>-5.5971634187083459E-2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127516.69000000012</v>
      </c>
      <c r="D10" s="210">
        <f>D11+D12</f>
        <v>127058.73000000008</v>
      </c>
      <c r="E10" s="216">
        <f t="shared" si="0"/>
        <v>0.38180146042250596</v>
      </c>
      <c r="F10" s="217">
        <f t="shared" si="1"/>
        <v>0.37297574388797727</v>
      </c>
      <c r="G10" s="53">
        <f t="shared" si="2"/>
        <v>-3.5913730194850188E-3</v>
      </c>
      <c r="I10" s="224">
        <f>I11+I12</f>
        <v>16016.756000000005</v>
      </c>
      <c r="J10" s="225">
        <f>J11+J12</f>
        <v>16500.72</v>
      </c>
      <c r="K10" s="229">
        <f t="shared" si="3"/>
        <v>0.17593206530848901</v>
      </c>
      <c r="L10" s="230">
        <f t="shared" si="4"/>
        <v>0.18242766666157365</v>
      </c>
      <c r="M10" s="53">
        <f t="shared" si="5"/>
        <v>3.0216106182799823E-2</v>
      </c>
      <c r="O10" s="63">
        <f t="shared" si="6"/>
        <v>1.2560517372274946</v>
      </c>
      <c r="P10" s="237">
        <f t="shared" si="7"/>
        <v>1.2986687337422618</v>
      </c>
      <c r="Q10" s="53">
        <f t="shared" si="8"/>
        <v>3.3929332090122652E-2</v>
      </c>
      <c r="T10" s="2"/>
    </row>
    <row r="11" spans="1:20" ht="20.100000000000001" customHeight="1" x14ac:dyDescent="0.25">
      <c r="A11" s="8"/>
      <c r="B11" t="s">
        <v>6</v>
      </c>
      <c r="C11" s="19">
        <v>125627.31000000011</v>
      </c>
      <c r="D11" s="140">
        <v>124563.19000000009</v>
      </c>
      <c r="E11" s="214">
        <f t="shared" si="0"/>
        <v>0.37614441236634111</v>
      </c>
      <c r="F11" s="215">
        <f t="shared" si="1"/>
        <v>0.36565018752595324</v>
      </c>
      <c r="G11" s="52">
        <f t="shared" si="2"/>
        <v>-8.4704512100117688E-3</v>
      </c>
      <c r="I11" s="19">
        <v>15573.358000000006</v>
      </c>
      <c r="J11" s="140">
        <v>15974.174000000001</v>
      </c>
      <c r="K11" s="227">
        <f t="shared" si="3"/>
        <v>0.17106167046113957</v>
      </c>
      <c r="L11" s="228">
        <f t="shared" si="4"/>
        <v>0.17660631109830216</v>
      </c>
      <c r="M11" s="52">
        <f t="shared" si="5"/>
        <v>2.5737288001726737E-2</v>
      </c>
      <c r="O11" s="27">
        <f t="shared" si="6"/>
        <v>1.2396474938450877</v>
      </c>
      <c r="P11" s="143">
        <f t="shared" si="7"/>
        <v>1.2824152945986684</v>
      </c>
      <c r="Q11" s="52">
        <f t="shared" si="8"/>
        <v>3.4499969520307233E-2</v>
      </c>
    </row>
    <row r="12" spans="1:20" ht="20.100000000000001" customHeight="1" x14ac:dyDescent="0.25">
      <c r="A12" s="8"/>
      <c r="B12" t="s">
        <v>39</v>
      </c>
      <c r="C12" s="19">
        <v>1889.3799999999997</v>
      </c>
      <c r="D12" s="140">
        <v>2495.54</v>
      </c>
      <c r="E12" s="218">
        <f t="shared" si="0"/>
        <v>5.6570480561648328E-3</v>
      </c>
      <c r="F12" s="219">
        <f t="shared" si="1"/>
        <v>7.3255563620240986E-3</v>
      </c>
      <c r="G12" s="52">
        <f t="shared" si="2"/>
        <v>0.3208248208406993</v>
      </c>
      <c r="I12" s="19">
        <v>443.39799999999991</v>
      </c>
      <c r="J12" s="140">
        <v>526.54599999999994</v>
      </c>
      <c r="K12" s="231">
        <f t="shared" si="3"/>
        <v>4.8703948473494485E-3</v>
      </c>
      <c r="L12" s="232">
        <f t="shared" si="4"/>
        <v>5.8213555632714775E-3</v>
      </c>
      <c r="M12" s="52">
        <f t="shared" si="5"/>
        <v>0.18752452649763879</v>
      </c>
      <c r="O12" s="27">
        <f t="shared" si="6"/>
        <v>2.3467910108077783</v>
      </c>
      <c r="P12" s="143">
        <f t="shared" si="7"/>
        <v>2.1099481474951314</v>
      </c>
      <c r="Q12" s="52">
        <f t="shared" si="8"/>
        <v>-0.10092200891425961</v>
      </c>
    </row>
    <row r="13" spans="1:20" ht="20.100000000000001" customHeight="1" x14ac:dyDescent="0.25">
      <c r="A13" s="23" t="s">
        <v>128</v>
      </c>
      <c r="B13" s="15"/>
      <c r="C13" s="310">
        <f>SUM(C14:C16)</f>
        <v>47970.94000000001</v>
      </c>
      <c r="D13" s="309">
        <f>SUM(D14:D16)</f>
        <v>44878.050000000017</v>
      </c>
      <c r="E13" s="216">
        <f t="shared" si="0"/>
        <v>0.14363119800114318</v>
      </c>
      <c r="F13" s="217">
        <f t="shared" si="1"/>
        <v>0.13173769392305301</v>
      </c>
      <c r="G13" s="53">
        <f t="shared" si="2"/>
        <v>-6.4474242114079719E-2</v>
      </c>
      <c r="I13" s="224">
        <f>SUM(I14:I16)</f>
        <v>27823.105999999992</v>
      </c>
      <c r="J13" s="225">
        <f>SUM(J14:J16)</f>
        <v>25654.638000000006</v>
      </c>
      <c r="K13" s="229">
        <f t="shared" si="3"/>
        <v>0.30561597503745513</v>
      </c>
      <c r="L13" s="230">
        <f t="shared" si="4"/>
        <v>0.28363100212520065</v>
      </c>
      <c r="M13" s="53">
        <f t="shared" si="5"/>
        <v>-7.7937668066246329E-2</v>
      </c>
      <c r="O13" s="63">
        <f t="shared" si="6"/>
        <v>5.7999918283860996</v>
      </c>
      <c r="P13" s="237">
        <f t="shared" si="7"/>
        <v>5.7165224424858021</v>
      </c>
      <c r="Q13" s="53">
        <f t="shared" si="8"/>
        <v>-1.4391293706964346E-2</v>
      </c>
    </row>
    <row r="14" spans="1:20" ht="20.100000000000001" customHeight="1" x14ac:dyDescent="0.25">
      <c r="A14" s="8"/>
      <c r="B14" s="3" t="s">
        <v>7</v>
      </c>
      <c r="C14" s="31">
        <v>44458.210000000006</v>
      </c>
      <c r="D14" s="141">
        <v>42718.770000000019</v>
      </c>
      <c r="E14" s="214">
        <f t="shared" si="0"/>
        <v>0.1331136301120304</v>
      </c>
      <c r="F14" s="215">
        <f t="shared" si="1"/>
        <v>0.12539921514034813</v>
      </c>
      <c r="G14" s="52">
        <f t="shared" si="2"/>
        <v>-3.9125281922056408E-2</v>
      </c>
      <c r="I14" s="31">
        <v>25875.407999999992</v>
      </c>
      <c r="J14" s="141">
        <v>24268.763000000006</v>
      </c>
      <c r="K14" s="227">
        <f t="shared" si="3"/>
        <v>0.28422197167390173</v>
      </c>
      <c r="L14" s="228">
        <f t="shared" si="4"/>
        <v>0.26830912874424467</v>
      </c>
      <c r="M14" s="52">
        <f t="shared" si="5"/>
        <v>-6.2091581319219637E-2</v>
      </c>
      <c r="O14" s="27">
        <f t="shared" si="6"/>
        <v>5.8201641496587442</v>
      </c>
      <c r="P14" s="143">
        <f t="shared" si="7"/>
        <v>5.6810537850223675</v>
      </c>
      <c r="Q14" s="52">
        <f t="shared" si="8"/>
        <v>-2.3901450381692967E-2</v>
      </c>
      <c r="S14" s="119"/>
    </row>
    <row r="15" spans="1:20" ht="20.100000000000001" customHeight="1" x14ac:dyDescent="0.25">
      <c r="A15" s="8"/>
      <c r="B15" s="3" t="s">
        <v>8</v>
      </c>
      <c r="C15" s="31">
        <v>1919.6499999999999</v>
      </c>
      <c r="D15" s="141">
        <v>1518.27</v>
      </c>
      <c r="E15" s="214">
        <f t="shared" si="0"/>
        <v>5.7476803507059571E-3</v>
      </c>
      <c r="F15" s="215">
        <f t="shared" si="1"/>
        <v>4.4568199498987507E-3</v>
      </c>
      <c r="G15" s="52">
        <f t="shared" si="2"/>
        <v>-0.20909019873414419</v>
      </c>
      <c r="I15" s="31">
        <v>1569.1969999999994</v>
      </c>
      <c r="J15" s="141">
        <v>1132.6230000000003</v>
      </c>
      <c r="K15" s="227">
        <f t="shared" si="3"/>
        <v>1.7236453442000668E-2</v>
      </c>
      <c r="L15" s="228">
        <f t="shared" si="4"/>
        <v>1.2521985167752167E-2</v>
      </c>
      <c r="M15" s="52">
        <f t="shared" si="5"/>
        <v>-0.27821490864435716</v>
      </c>
      <c r="O15" s="27">
        <f t="shared" si="6"/>
        <v>8.174391165056127</v>
      </c>
      <c r="P15" s="143">
        <f t="shared" si="7"/>
        <v>7.4599577150309244</v>
      </c>
      <c r="Q15" s="52">
        <f t="shared" si="8"/>
        <v>-8.739898000957691E-2</v>
      </c>
    </row>
    <row r="16" spans="1:20" ht="20.100000000000001" customHeight="1" x14ac:dyDescent="0.25">
      <c r="A16" s="32"/>
      <c r="B16" s="33" t="s">
        <v>9</v>
      </c>
      <c r="C16" s="211">
        <v>1593.08</v>
      </c>
      <c r="D16" s="212">
        <v>641.01</v>
      </c>
      <c r="E16" s="218">
        <f t="shared" si="0"/>
        <v>4.769887538406817E-3</v>
      </c>
      <c r="F16" s="219">
        <f t="shared" si="1"/>
        <v>1.8816588328061533E-3</v>
      </c>
      <c r="G16" s="52">
        <f t="shared" si="2"/>
        <v>-0.59762849323323375</v>
      </c>
      <c r="I16" s="211">
        <v>378.50100000000003</v>
      </c>
      <c r="J16" s="212">
        <v>253.25199999999995</v>
      </c>
      <c r="K16" s="231">
        <f t="shared" si="3"/>
        <v>4.1575499215526779E-3</v>
      </c>
      <c r="L16" s="232">
        <f t="shared" si="4"/>
        <v>2.7998882132038382E-3</v>
      </c>
      <c r="M16" s="52">
        <f t="shared" si="5"/>
        <v>-0.33090797646505576</v>
      </c>
      <c r="O16" s="27">
        <f t="shared" si="6"/>
        <v>2.3759070479825248</v>
      </c>
      <c r="P16" s="143">
        <f t="shared" si="7"/>
        <v>3.9508276001934437</v>
      </c>
      <c r="Q16" s="52">
        <f t="shared" si="8"/>
        <v>0.66287128259005135</v>
      </c>
    </row>
    <row r="17" spans="1:17" ht="20.100000000000001" customHeight="1" x14ac:dyDescent="0.25">
      <c r="A17" s="8" t="s">
        <v>129</v>
      </c>
      <c r="B17" s="3"/>
      <c r="C17" s="19">
        <v>47.33</v>
      </c>
      <c r="D17" s="140">
        <v>852.70999999999992</v>
      </c>
      <c r="E17" s="214">
        <f t="shared" si="0"/>
        <v>1.4171214075425884E-4</v>
      </c>
      <c r="F17" s="215">
        <f t="shared" si="1"/>
        <v>2.5030955887148949E-3</v>
      </c>
      <c r="G17" s="54">
        <f t="shared" si="2"/>
        <v>17.016268751320514</v>
      </c>
      <c r="I17" s="31">
        <v>98.926000000000002</v>
      </c>
      <c r="J17" s="141">
        <v>349.52600000000001</v>
      </c>
      <c r="K17" s="227">
        <f t="shared" si="3"/>
        <v>1.0866279971242353E-3</v>
      </c>
      <c r="L17" s="228">
        <f t="shared" si="4"/>
        <v>3.8642685057108531E-3</v>
      </c>
      <c r="M17" s="54">
        <f t="shared" si="5"/>
        <v>2.5332066393061483</v>
      </c>
      <c r="O17" s="238">
        <f t="shared" si="6"/>
        <v>20.901331079653499</v>
      </c>
      <c r="P17" s="239">
        <f t="shared" si="7"/>
        <v>4.0990020053711111</v>
      </c>
      <c r="Q17" s="54">
        <f t="shared" si="8"/>
        <v>-0.80388799212116657</v>
      </c>
    </row>
    <row r="18" spans="1:17" ht="20.100000000000001" customHeight="1" x14ac:dyDescent="0.25">
      <c r="A18" s="8" t="s">
        <v>10</v>
      </c>
      <c r="C18" s="19">
        <v>1526.8699999999992</v>
      </c>
      <c r="D18" s="140">
        <v>2919.4400000000005</v>
      </c>
      <c r="E18" s="214">
        <f t="shared" si="0"/>
        <v>4.5716462360755354E-3</v>
      </c>
      <c r="F18" s="215">
        <f t="shared" si="1"/>
        <v>8.5698976035437774E-3</v>
      </c>
      <c r="G18" s="52">
        <f t="shared" si="2"/>
        <v>0.91204228257808595</v>
      </c>
      <c r="I18" s="19">
        <v>865.20399999999972</v>
      </c>
      <c r="J18" s="140">
        <v>1332.4150000000004</v>
      </c>
      <c r="K18" s="227">
        <f t="shared" si="3"/>
        <v>9.5036177508832521E-3</v>
      </c>
      <c r="L18" s="228">
        <f t="shared" si="4"/>
        <v>1.473083353180229E-2</v>
      </c>
      <c r="M18" s="52">
        <f t="shared" si="5"/>
        <v>0.54000097086929888</v>
      </c>
      <c r="O18" s="27">
        <f t="shared" si="6"/>
        <v>5.6665203979382675</v>
      </c>
      <c r="P18" s="143">
        <f t="shared" si="7"/>
        <v>4.5639403447236466</v>
      </c>
      <c r="Q18" s="52">
        <f t="shared" si="8"/>
        <v>-0.19457797303893737</v>
      </c>
    </row>
    <row r="19" spans="1:17" ht="20.100000000000001" customHeight="1" thickBot="1" x14ac:dyDescent="0.3">
      <c r="A19" s="8" t="s">
        <v>11</v>
      </c>
      <c r="B19" s="10"/>
      <c r="C19" s="21">
        <v>6830.32</v>
      </c>
      <c r="D19" s="142">
        <v>4448.5</v>
      </c>
      <c r="E19" s="220">
        <f t="shared" si="0"/>
        <v>2.0450861382561362E-2</v>
      </c>
      <c r="F19" s="221">
        <f t="shared" si="1"/>
        <v>1.3058391160415864E-2</v>
      </c>
      <c r="G19" s="55">
        <f t="shared" si="2"/>
        <v>-0.3487127982290727</v>
      </c>
      <c r="I19" s="21">
        <v>850.5150000000001</v>
      </c>
      <c r="J19" s="142">
        <v>806.00499999999988</v>
      </c>
      <c r="K19" s="233">
        <f t="shared" si="3"/>
        <v>9.3422700905133032E-3</v>
      </c>
      <c r="L19" s="234">
        <f t="shared" si="4"/>
        <v>8.9109815491421971E-3</v>
      </c>
      <c r="M19" s="55">
        <f t="shared" si="5"/>
        <v>-5.2332998242241718E-2</v>
      </c>
      <c r="O19" s="240">
        <f t="shared" si="6"/>
        <v>1.2452052026845011</v>
      </c>
      <c r="P19" s="241">
        <f t="shared" si="7"/>
        <v>1.8118579296392041</v>
      </c>
      <c r="Q19" s="55">
        <f t="shared" si="8"/>
        <v>0.45506774765562591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333986.91000000015</v>
      </c>
      <c r="D20" s="145">
        <f>D8+D9+D10+D13+D17+D18+D19</f>
        <v>340662.18000000017</v>
      </c>
      <c r="E20" s="222">
        <f>E8+E9+E10+E13+E17+E18+E19</f>
        <v>1</v>
      </c>
      <c r="F20" s="223">
        <f>F8+F9+F10+F13+F17+F18+F19</f>
        <v>0.99999999999999978</v>
      </c>
      <c r="G20" s="55">
        <f t="shared" si="2"/>
        <v>1.9986621631368773E-2</v>
      </c>
      <c r="H20" s="1"/>
      <c r="I20" s="213">
        <f>I8+I9+I10+I13+I17+I18+I19</f>
        <v>91039.436000000002</v>
      </c>
      <c r="J20" s="226">
        <f>J8+J9+J10+J13+J17+J18+J19</f>
        <v>90450.754000000015</v>
      </c>
      <c r="K20" s="235">
        <f>K8+K9+K10+K13+K17+K18+K19</f>
        <v>1.0000000000000002</v>
      </c>
      <c r="L20" s="236">
        <f>L8+L9+L10+L13+L17+L18+L19</f>
        <v>1</v>
      </c>
      <c r="M20" s="55">
        <f t="shared" si="5"/>
        <v>-6.4662307442237025E-3</v>
      </c>
      <c r="N20" s="1"/>
      <c r="O20" s="24">
        <f t="shared" si="6"/>
        <v>2.7258384467822392</v>
      </c>
      <c r="P20" s="242">
        <f t="shared" si="7"/>
        <v>2.6551451646320108</v>
      </c>
      <c r="Q20" s="55">
        <f t="shared" si="8"/>
        <v>-2.5934509153937371E-2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50" t="s">
        <v>2</v>
      </c>
      <c r="B24" s="338"/>
      <c r="C24" s="365" t="s">
        <v>1</v>
      </c>
      <c r="D24" s="366"/>
      <c r="E24" s="363" t="s">
        <v>105</v>
      </c>
      <c r="F24" s="363"/>
      <c r="G24" s="130" t="s">
        <v>0</v>
      </c>
      <c r="I24" s="367">
        <v>1000</v>
      </c>
      <c r="J24" s="366"/>
      <c r="K24" s="363" t="s">
        <v>105</v>
      </c>
      <c r="L24" s="363"/>
      <c r="M24" s="130" t="s">
        <v>0</v>
      </c>
      <c r="O24" s="373" t="s">
        <v>22</v>
      </c>
      <c r="P24" s="363"/>
      <c r="Q24" s="130" t="s">
        <v>0</v>
      </c>
    </row>
    <row r="25" spans="1:17" ht="15" customHeight="1" x14ac:dyDescent="0.25">
      <c r="A25" s="364"/>
      <c r="B25" s="339"/>
      <c r="C25" s="368" t="str">
        <f>C5</f>
        <v>jul</v>
      </c>
      <c r="D25" s="369"/>
      <c r="E25" s="370" t="str">
        <f>C5</f>
        <v>jul</v>
      </c>
      <c r="F25" s="370"/>
      <c r="G25" s="131" t="str">
        <f>G5</f>
        <v>2025 /2024</v>
      </c>
      <c r="I25" s="371" t="str">
        <f>C5</f>
        <v>jul</v>
      </c>
      <c r="J25" s="369"/>
      <c r="K25" s="359" t="str">
        <f>C5</f>
        <v>jul</v>
      </c>
      <c r="L25" s="360"/>
      <c r="M25" s="131" t="str">
        <f>G5</f>
        <v>2025 /2024</v>
      </c>
      <c r="O25" s="371" t="str">
        <f>C5</f>
        <v>jul</v>
      </c>
      <c r="P25" s="369"/>
      <c r="Q25" s="131" t="str">
        <f>G5</f>
        <v>2025 /2024</v>
      </c>
    </row>
    <row r="26" spans="1:17" ht="19.5" customHeight="1" x14ac:dyDescent="0.25">
      <c r="A26" s="364"/>
      <c r="B26" s="339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114</v>
      </c>
      <c r="B27" s="15"/>
      <c r="C27" s="78">
        <f>C28+C29</f>
        <v>45477.590000000011</v>
      </c>
      <c r="D27" s="210">
        <f>D28+D29</f>
        <v>50130.799999999996</v>
      </c>
      <c r="E27" s="216">
        <f t="shared" ref="E27:E40" si="9">C27/$C$40</f>
        <v>0.34586777522605239</v>
      </c>
      <c r="F27" s="217">
        <f t="shared" ref="F27:F40" si="10">D27/$D$40</f>
        <v>0.40087152380645469</v>
      </c>
      <c r="G27" s="53">
        <f t="shared" ref="G27:G40" si="11">(D27-C27)/C27</f>
        <v>0.10231874644192851</v>
      </c>
      <c r="I27" s="78">
        <f>I28+I29</f>
        <v>11829.733000000002</v>
      </c>
      <c r="J27" s="210">
        <f>J28+J29</f>
        <v>12701.382000000001</v>
      </c>
      <c r="K27" s="216">
        <f t="shared" ref="K27:K39" si="12">I27/$I$40</f>
        <v>0.34930431213356739</v>
      </c>
      <c r="L27" s="217">
        <f t="shared" ref="L27:L39" si="13">J27/$J$40</f>
        <v>0.37964525383577835</v>
      </c>
      <c r="M27" s="53">
        <f t="shared" ref="M27:M40" si="14">(J27-I27)/I27</f>
        <v>7.3682897154145346E-2</v>
      </c>
      <c r="O27" s="63">
        <f t="shared" ref="O27:O40" si="15">(I27/C27)*10</f>
        <v>2.6012224922208937</v>
      </c>
      <c r="P27" s="237">
        <f t="shared" ref="P27:P40" si="16">(J27/D27)*10</f>
        <v>2.53364837584878</v>
      </c>
      <c r="Q27" s="53">
        <f t="shared" ref="Q27:Q40" si="17">(P27-O27)/O27</f>
        <v>-2.5977830260271104E-2</v>
      </c>
    </row>
    <row r="28" spans="1:17" ht="20.100000000000001" customHeight="1" x14ac:dyDescent="0.25">
      <c r="A28" s="8" t="s">
        <v>4</v>
      </c>
      <c r="C28" s="19">
        <v>23826.580000000005</v>
      </c>
      <c r="D28" s="140">
        <v>25649.179999999997</v>
      </c>
      <c r="E28" s="214">
        <f t="shared" si="9"/>
        <v>0.18120674855122174</v>
      </c>
      <c r="F28" s="215">
        <f t="shared" si="10"/>
        <v>0.20510396544611378</v>
      </c>
      <c r="G28" s="52">
        <f t="shared" si="11"/>
        <v>7.6494402469846318E-2</v>
      </c>
      <c r="I28" s="19">
        <v>6748.474000000002</v>
      </c>
      <c r="J28" s="140">
        <v>7144.0919999999996</v>
      </c>
      <c r="K28" s="214">
        <f t="shared" si="12"/>
        <v>0.19926663336537384</v>
      </c>
      <c r="L28" s="215">
        <f t="shared" si="13"/>
        <v>0.21353744189145349</v>
      </c>
      <c r="M28" s="52">
        <f t="shared" si="14"/>
        <v>5.8623327288509601E-2</v>
      </c>
      <c r="O28" s="27">
        <f t="shared" si="15"/>
        <v>2.832330112000967</v>
      </c>
      <c r="P28" s="143">
        <f t="shared" si="16"/>
        <v>2.785310095683371</v>
      </c>
      <c r="Q28" s="52">
        <f t="shared" si="17"/>
        <v>-1.6601177990646577E-2</v>
      </c>
    </row>
    <row r="29" spans="1:17" ht="20.100000000000001" customHeight="1" x14ac:dyDescent="0.25">
      <c r="A29" s="8" t="s">
        <v>5</v>
      </c>
      <c r="C29" s="19">
        <v>21651.010000000006</v>
      </c>
      <c r="D29" s="140">
        <v>24481.62</v>
      </c>
      <c r="E29" s="214">
        <f t="shared" si="9"/>
        <v>0.16466102667483068</v>
      </c>
      <c r="F29" s="215">
        <f t="shared" si="10"/>
        <v>0.1957675583603409</v>
      </c>
      <c r="G29" s="52">
        <f t="shared" si="11"/>
        <v>0.13073801176019006</v>
      </c>
      <c r="I29" s="19">
        <v>5081.259</v>
      </c>
      <c r="J29" s="140">
        <v>5557.2900000000009</v>
      </c>
      <c r="K29" s="214">
        <f t="shared" si="12"/>
        <v>0.15003767876819352</v>
      </c>
      <c r="L29" s="215">
        <f t="shared" si="13"/>
        <v>0.16610781194432486</v>
      </c>
      <c r="M29" s="52">
        <f t="shared" si="14"/>
        <v>9.3683671704197891E-2</v>
      </c>
      <c r="O29" s="27">
        <f t="shared" si="15"/>
        <v>2.3468923620653257</v>
      </c>
      <c r="P29" s="143">
        <f t="shared" si="16"/>
        <v>2.2699845843534869</v>
      </c>
      <c r="Q29" s="52">
        <f t="shared" si="17"/>
        <v>-3.2770049003933842E-2</v>
      </c>
    </row>
    <row r="30" spans="1:17" ht="20.100000000000001" customHeight="1" x14ac:dyDescent="0.25">
      <c r="A30" s="23" t="s">
        <v>38</v>
      </c>
      <c r="B30" s="15"/>
      <c r="C30" s="78">
        <f>C31+C32</f>
        <v>44958.819999999978</v>
      </c>
      <c r="D30" s="210">
        <f>D31+D32</f>
        <v>38644.299999999996</v>
      </c>
      <c r="E30" s="216">
        <f t="shared" si="9"/>
        <v>0.34192240728210394</v>
      </c>
      <c r="F30" s="217">
        <f t="shared" si="10"/>
        <v>0.30901959329262202</v>
      </c>
      <c r="G30" s="53">
        <f t="shared" si="11"/>
        <v>-0.14045119511588572</v>
      </c>
      <c r="I30" s="78">
        <f>I31+I32</f>
        <v>5544.0360000000001</v>
      </c>
      <c r="J30" s="210">
        <f>J31+J32</f>
        <v>5240.2959999999966</v>
      </c>
      <c r="K30" s="216">
        <f t="shared" si="12"/>
        <v>0.16370239982793644</v>
      </c>
      <c r="L30" s="217">
        <f t="shared" si="13"/>
        <v>0.15663283767818437</v>
      </c>
      <c r="M30" s="53">
        <f t="shared" si="14"/>
        <v>-5.4786801528706415E-2</v>
      </c>
      <c r="O30" s="63">
        <f t="shared" si="15"/>
        <v>1.2331364568732015</v>
      </c>
      <c r="P30" s="237">
        <f t="shared" si="16"/>
        <v>1.3560333606767356</v>
      </c>
      <c r="Q30" s="53">
        <f t="shared" si="17"/>
        <v>9.9662047228055578E-2</v>
      </c>
    </row>
    <row r="31" spans="1:17" ht="20.100000000000001" customHeight="1" x14ac:dyDescent="0.25">
      <c r="A31" s="8"/>
      <c r="B31" t="s">
        <v>6</v>
      </c>
      <c r="C31" s="31">
        <v>44467.279999999977</v>
      </c>
      <c r="D31" s="141">
        <v>38234.839999999997</v>
      </c>
      <c r="E31" s="214">
        <f t="shared" si="9"/>
        <v>0.33818412989681124</v>
      </c>
      <c r="F31" s="215">
        <f t="shared" si="10"/>
        <v>0.30574534165215767</v>
      </c>
      <c r="G31" s="52">
        <f t="shared" si="11"/>
        <v>-0.14015788687772185</v>
      </c>
      <c r="I31" s="31">
        <v>5425.3779999999997</v>
      </c>
      <c r="J31" s="141">
        <v>5148.8949999999968</v>
      </c>
      <c r="K31" s="214">
        <f t="shared" si="12"/>
        <v>0.16019870696613261</v>
      </c>
      <c r="L31" s="215">
        <f t="shared" si="13"/>
        <v>0.15390085498166803</v>
      </c>
      <c r="M31" s="52">
        <f t="shared" si="14"/>
        <v>-5.0961057459960012E-2</v>
      </c>
      <c r="O31" s="27">
        <f t="shared" si="15"/>
        <v>1.2200831712666038</v>
      </c>
      <c r="P31" s="143">
        <f t="shared" si="16"/>
        <v>1.3466500709823808</v>
      </c>
      <c r="Q31" s="52">
        <f t="shared" si="17"/>
        <v>0.10373628839121203</v>
      </c>
    </row>
    <row r="32" spans="1:17" ht="20.100000000000001" customHeight="1" x14ac:dyDescent="0.25">
      <c r="A32" s="8"/>
      <c r="B32" t="s">
        <v>39</v>
      </c>
      <c r="C32" s="31">
        <v>491.54000000000008</v>
      </c>
      <c r="D32" s="141">
        <v>409.46</v>
      </c>
      <c r="E32" s="218">
        <f t="shared" si="9"/>
        <v>3.7382773852927074E-3</v>
      </c>
      <c r="F32" s="219">
        <f t="shared" si="10"/>
        <v>3.274251640464364E-3</v>
      </c>
      <c r="G32" s="52">
        <f t="shared" si="11"/>
        <v>-0.16698539284697092</v>
      </c>
      <c r="I32" s="31">
        <v>118.658</v>
      </c>
      <c r="J32" s="141">
        <v>91.40100000000001</v>
      </c>
      <c r="K32" s="218">
        <f t="shared" si="12"/>
        <v>3.5036928618037981E-3</v>
      </c>
      <c r="L32" s="219">
        <f t="shared" si="13"/>
        <v>2.7319826965163303E-3</v>
      </c>
      <c r="M32" s="52">
        <f t="shared" si="14"/>
        <v>-0.22971059684134226</v>
      </c>
      <c r="O32" s="27">
        <f t="shared" si="15"/>
        <v>2.4140049639907226</v>
      </c>
      <c r="P32" s="143">
        <f t="shared" si="16"/>
        <v>2.2322326967225128</v>
      </c>
      <c r="Q32" s="52">
        <f t="shared" si="17"/>
        <v>-7.5299044525456243E-2</v>
      </c>
    </row>
    <row r="33" spans="1:17" ht="20.100000000000001" customHeight="1" x14ac:dyDescent="0.25">
      <c r="A33" s="23" t="s">
        <v>128</v>
      </c>
      <c r="B33" s="15"/>
      <c r="C33" s="310">
        <f>SUM(C34:C36)</f>
        <v>35009.039999999994</v>
      </c>
      <c r="D33" s="309">
        <f>SUM(D34:D36)</f>
        <v>32460.61</v>
      </c>
      <c r="E33" s="216">
        <f t="shared" si="9"/>
        <v>0.26625198867397926</v>
      </c>
      <c r="F33" s="217">
        <f t="shared" si="10"/>
        <v>0.25957164446581826</v>
      </c>
      <c r="G33" s="53">
        <f t="shared" si="11"/>
        <v>-7.2793484197224298E-2</v>
      </c>
      <c r="I33" s="310">
        <f>SUM(I34:I36)</f>
        <v>15779.607999999998</v>
      </c>
      <c r="J33" s="309">
        <f>SUM(J34:J36)</f>
        <v>14703.472</v>
      </c>
      <c r="K33" s="216">
        <f t="shared" si="12"/>
        <v>0.46593487090345448</v>
      </c>
      <c r="L33" s="217">
        <f t="shared" si="13"/>
        <v>0.43948787302887665</v>
      </c>
      <c r="M33" s="53">
        <f t="shared" si="14"/>
        <v>-6.8197891861445398E-2</v>
      </c>
      <c r="O33" s="63">
        <f t="shared" si="15"/>
        <v>4.5072952585960655</v>
      </c>
      <c r="P33" s="237">
        <f t="shared" si="16"/>
        <v>4.5296351485692963</v>
      </c>
      <c r="Q33" s="53">
        <f t="shared" si="17"/>
        <v>4.9563848586633786E-3</v>
      </c>
    </row>
    <row r="34" spans="1:17" ht="20.100000000000001" customHeight="1" x14ac:dyDescent="0.25">
      <c r="A34" s="8"/>
      <c r="B34" s="3" t="s">
        <v>7</v>
      </c>
      <c r="C34" s="31">
        <v>33104.829999999994</v>
      </c>
      <c r="D34" s="141">
        <v>31270.34</v>
      </c>
      <c r="E34" s="214">
        <f t="shared" si="9"/>
        <v>0.25177002346291155</v>
      </c>
      <c r="F34" s="215">
        <f t="shared" si="10"/>
        <v>0.25005363660156898</v>
      </c>
      <c r="G34" s="52">
        <f t="shared" si="11"/>
        <v>-5.5414572435502449E-2</v>
      </c>
      <c r="I34" s="31">
        <v>15239.347999999998</v>
      </c>
      <c r="J34" s="141">
        <v>14077.463</v>
      </c>
      <c r="K34" s="214">
        <f t="shared" si="12"/>
        <v>0.44998225830659527</v>
      </c>
      <c r="L34" s="215">
        <f t="shared" si="13"/>
        <v>0.42077641740078187</v>
      </c>
      <c r="M34" s="52">
        <f t="shared" si="14"/>
        <v>-7.624243504380887E-2</v>
      </c>
      <c r="O34" s="27">
        <f t="shared" si="15"/>
        <v>4.6033608993007968</v>
      </c>
      <c r="P34" s="143">
        <f t="shared" si="16"/>
        <v>4.5018579906710325</v>
      </c>
      <c r="Q34" s="52">
        <f t="shared" si="17"/>
        <v>-2.2049739494720378E-2</v>
      </c>
    </row>
    <row r="35" spans="1:17" ht="20.100000000000001" customHeight="1" x14ac:dyDescent="0.25">
      <c r="A35" s="8"/>
      <c r="B35" s="3" t="s">
        <v>8</v>
      </c>
      <c r="C35" s="31">
        <v>564.65</v>
      </c>
      <c r="D35" s="141">
        <v>737.06000000000017</v>
      </c>
      <c r="E35" s="214">
        <f t="shared" si="9"/>
        <v>4.2942961419325529E-3</v>
      </c>
      <c r="F35" s="215">
        <f t="shared" si="10"/>
        <v>5.8939088412071142E-3</v>
      </c>
      <c r="G35" s="52">
        <f t="shared" si="11"/>
        <v>0.30533959089701623</v>
      </c>
      <c r="I35" s="31">
        <v>306.36099999999999</v>
      </c>
      <c r="J35" s="141">
        <v>482.00099999999992</v>
      </c>
      <c r="K35" s="214">
        <f t="shared" si="12"/>
        <v>9.0461228811801429E-3</v>
      </c>
      <c r="L35" s="215">
        <f t="shared" si="13"/>
        <v>1.4407045784002006E-2</v>
      </c>
      <c r="M35" s="52">
        <f t="shared" si="14"/>
        <v>0.57331057151530362</v>
      </c>
      <c r="O35" s="27">
        <f t="shared" si="15"/>
        <v>5.4256796245461789</v>
      </c>
      <c r="P35" s="143">
        <f t="shared" si="16"/>
        <v>6.5395083168263071</v>
      </c>
      <c r="Q35" s="52">
        <f t="shared" si="17"/>
        <v>0.20528832687449589</v>
      </c>
    </row>
    <row r="36" spans="1:17" ht="20.100000000000001" customHeight="1" x14ac:dyDescent="0.25">
      <c r="A36" s="32"/>
      <c r="B36" s="33" t="s">
        <v>9</v>
      </c>
      <c r="C36" s="211">
        <v>1339.56</v>
      </c>
      <c r="D36" s="212">
        <v>453.21</v>
      </c>
      <c r="E36" s="218">
        <f t="shared" si="9"/>
        <v>1.0187669069135164E-2</v>
      </c>
      <c r="F36" s="219">
        <f t="shared" si="10"/>
        <v>3.6240990230421884E-3</v>
      </c>
      <c r="G36" s="319">
        <f t="shared" si="11"/>
        <v>-0.66167248947415569</v>
      </c>
      <c r="I36" s="211">
        <v>233.89900000000003</v>
      </c>
      <c r="J36" s="212">
        <v>144.00800000000001</v>
      </c>
      <c r="K36" s="218">
        <f t="shared" si="12"/>
        <v>6.9064897156790664E-3</v>
      </c>
      <c r="L36" s="219">
        <f t="shared" si="13"/>
        <v>4.3044098440927743E-3</v>
      </c>
      <c r="M36" s="319">
        <f t="shared" si="14"/>
        <v>-0.38431545239611975</v>
      </c>
      <c r="O36" s="320">
        <f t="shared" si="15"/>
        <v>1.7460882677894238</v>
      </c>
      <c r="P36" s="321">
        <f t="shared" si="16"/>
        <v>3.1775115288718259</v>
      </c>
      <c r="Q36" s="319">
        <f t="shared" si="17"/>
        <v>0.81978860260862252</v>
      </c>
    </row>
    <row r="37" spans="1:17" ht="20.100000000000001" customHeight="1" x14ac:dyDescent="0.25">
      <c r="A37" s="8" t="s">
        <v>129</v>
      </c>
      <c r="B37" s="3"/>
      <c r="C37" s="19"/>
      <c r="D37" s="140">
        <v>489.15</v>
      </c>
      <c r="E37" s="214">
        <f t="shared" si="9"/>
        <v>0</v>
      </c>
      <c r="F37" s="215">
        <f t="shared" si="10"/>
        <v>3.9114936500101198E-3</v>
      </c>
      <c r="G37" s="52"/>
      <c r="I37" s="19"/>
      <c r="J37" s="140">
        <v>120.646</v>
      </c>
      <c r="K37" s="214">
        <f t="shared" si="12"/>
        <v>0</v>
      </c>
      <c r="L37" s="215">
        <f t="shared" si="13"/>
        <v>3.6061179243543195E-3</v>
      </c>
      <c r="M37" s="52"/>
      <c r="O37" s="27"/>
      <c r="P37" s="143">
        <f t="shared" ref="P37:P38" si="18">(J37/D37)*10</f>
        <v>2.4664417867729735</v>
      </c>
      <c r="Q37" s="52"/>
    </row>
    <row r="38" spans="1:17" ht="20.100000000000001" customHeight="1" x14ac:dyDescent="0.25">
      <c r="A38" s="8" t="s">
        <v>10</v>
      </c>
      <c r="C38" s="19">
        <v>602.75000000000011</v>
      </c>
      <c r="D38" s="140">
        <v>735.46999999999969</v>
      </c>
      <c r="E38" s="214">
        <f t="shared" si="9"/>
        <v>4.5840556088724812E-3</v>
      </c>
      <c r="F38" s="215">
        <f t="shared" si="10"/>
        <v>5.8811943877602815E-3</v>
      </c>
      <c r="G38" s="52">
        <f t="shared" si="11"/>
        <v>0.22019079220240489</v>
      </c>
      <c r="I38" s="19">
        <v>174.22499999999997</v>
      </c>
      <c r="J38" s="140">
        <v>214.98199999999991</v>
      </c>
      <c r="K38" s="214">
        <f t="shared" si="12"/>
        <v>5.1444562427123888E-3</v>
      </c>
      <c r="L38" s="215">
        <f t="shared" si="13"/>
        <v>6.4258279894363673E-3</v>
      </c>
      <c r="M38" s="52">
        <f t="shared" si="14"/>
        <v>0.23393313244367889</v>
      </c>
      <c r="O38" s="27">
        <f t="shared" ref="O38" si="19">(I38/C38)*10</f>
        <v>2.8905018664454571</v>
      </c>
      <c r="P38" s="143">
        <f t="shared" si="18"/>
        <v>2.9230560050036032</v>
      </c>
      <c r="Q38" s="52">
        <f t="shared" ref="Q38" si="20">(P38-O38)/O38</f>
        <v>1.1262452010860974E-2</v>
      </c>
    </row>
    <row r="39" spans="1:17" ht="20.100000000000001" customHeight="1" thickBot="1" x14ac:dyDescent="0.3">
      <c r="A39" s="8" t="s">
        <v>11</v>
      </c>
      <c r="B39" s="10"/>
      <c r="C39" s="21">
        <v>5440.1699999999992</v>
      </c>
      <c r="D39" s="142">
        <v>2594.1999999999998</v>
      </c>
      <c r="E39" s="220">
        <f t="shared" si="9"/>
        <v>4.1373773208991785E-2</v>
      </c>
      <c r="F39" s="221">
        <f t="shared" si="10"/>
        <v>2.0744550397334669E-2</v>
      </c>
      <c r="G39" s="55">
        <f t="shared" si="11"/>
        <v>-0.52313990187806625</v>
      </c>
      <c r="I39" s="21">
        <v>538.95100000000014</v>
      </c>
      <c r="J39" s="142">
        <v>475.14400000000006</v>
      </c>
      <c r="K39" s="220">
        <f t="shared" si="12"/>
        <v>1.5913960892329378E-2</v>
      </c>
      <c r="L39" s="221">
        <f t="shared" si="13"/>
        <v>1.4202089543369932E-2</v>
      </c>
      <c r="M39" s="55">
        <f t="shared" si="14"/>
        <v>-0.11839109677874252</v>
      </c>
      <c r="O39" s="240">
        <f t="shared" si="15"/>
        <v>0.99068779100653148</v>
      </c>
      <c r="P39" s="241">
        <f t="shared" si="16"/>
        <v>1.8315627168298514</v>
      </c>
      <c r="Q39" s="55">
        <f t="shared" si="17"/>
        <v>0.84877893263325388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131488.37</v>
      </c>
      <c r="D40" s="226">
        <f>D28+D29+D30+D33+D37+D38+D39</f>
        <v>125054.52999999998</v>
      </c>
      <c r="E40" s="222">
        <f t="shared" si="9"/>
        <v>1</v>
      </c>
      <c r="F40" s="223">
        <f t="shared" si="10"/>
        <v>1</v>
      </c>
      <c r="G40" s="55">
        <f t="shared" si="11"/>
        <v>-4.8930867421962954E-2</v>
      </c>
      <c r="H40" s="1"/>
      <c r="I40" s="213">
        <f>I28+I29+I30+I33+I37+I38+I39</f>
        <v>33866.553</v>
      </c>
      <c r="J40" s="226">
        <f>J28+J29+J30+J33+J37+J38+J39</f>
        <v>33455.921999999999</v>
      </c>
      <c r="K40" s="222">
        <f>K28+K29+K30+K33+K37+K38+K39</f>
        <v>1.0000000000000002</v>
      </c>
      <c r="L40" s="223">
        <f>L28+L29+L30+L33+L37+L38+L39</f>
        <v>0.99999999999999989</v>
      </c>
      <c r="M40" s="55">
        <f t="shared" si="14"/>
        <v>-1.2124971797395537E-2</v>
      </c>
      <c r="N40" s="1"/>
      <c r="O40" s="24">
        <f t="shared" si="15"/>
        <v>2.5756310615151747</v>
      </c>
      <c r="P40" s="242">
        <f t="shared" si="16"/>
        <v>2.6753066842120794</v>
      </c>
      <c r="Q40" s="55">
        <f t="shared" si="17"/>
        <v>3.8699495508595153E-2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50" t="s">
        <v>15</v>
      </c>
      <c r="B44" s="338"/>
      <c r="C44" s="365" t="s">
        <v>1</v>
      </c>
      <c r="D44" s="366"/>
      <c r="E44" s="363" t="s">
        <v>105</v>
      </c>
      <c r="F44" s="363"/>
      <c r="G44" s="130" t="s">
        <v>0</v>
      </c>
      <c r="I44" s="367">
        <v>1000</v>
      </c>
      <c r="J44" s="366"/>
      <c r="K44" s="363" t="s">
        <v>105</v>
      </c>
      <c r="L44" s="363"/>
      <c r="M44" s="130" t="s">
        <v>0</v>
      </c>
      <c r="O44" s="373" t="s">
        <v>22</v>
      </c>
      <c r="P44" s="363"/>
      <c r="Q44" s="130" t="s">
        <v>0</v>
      </c>
    </row>
    <row r="45" spans="1:17" ht="15" customHeight="1" x14ac:dyDescent="0.25">
      <c r="A45" s="364"/>
      <c r="B45" s="339"/>
      <c r="C45" s="368" t="str">
        <f>C5</f>
        <v>jul</v>
      </c>
      <c r="D45" s="369"/>
      <c r="E45" s="370" t="str">
        <f>C25</f>
        <v>jul</v>
      </c>
      <c r="F45" s="370"/>
      <c r="G45" s="131" t="str">
        <f>G25</f>
        <v>2025 /2024</v>
      </c>
      <c r="I45" s="371" t="str">
        <f>C5</f>
        <v>jul</v>
      </c>
      <c r="J45" s="369"/>
      <c r="K45" s="359" t="str">
        <f>C25</f>
        <v>jul</v>
      </c>
      <c r="L45" s="360"/>
      <c r="M45" s="131" t="str">
        <f>G45</f>
        <v>2025 /2024</v>
      </c>
      <c r="O45" s="371" t="str">
        <f>C5</f>
        <v>jul</v>
      </c>
      <c r="P45" s="369"/>
      <c r="Q45" s="131" t="str">
        <f>Q25</f>
        <v>2025 /2024</v>
      </c>
    </row>
    <row r="46" spans="1:17" ht="15.75" customHeight="1" x14ac:dyDescent="0.25">
      <c r="A46" s="364"/>
      <c r="B46" s="339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8.75" customHeight="1" x14ac:dyDescent="0.25">
      <c r="A47" s="23" t="s">
        <v>114</v>
      </c>
      <c r="B47" s="15"/>
      <c r="C47" s="78">
        <f>C48+C49</f>
        <v>104617.16999999998</v>
      </c>
      <c r="D47" s="210">
        <f>D48+D49</f>
        <v>110373.95000000001</v>
      </c>
      <c r="E47" s="216">
        <f t="shared" ref="E47:E59" si="21">C47/$C$60</f>
        <v>0.51663172485095443</v>
      </c>
      <c r="F47" s="217">
        <f t="shared" ref="F47:F59" si="22">D47/$D$60</f>
        <v>0.51192037944850299</v>
      </c>
      <c r="G47" s="53">
        <f t="shared" ref="G47:G60" si="23">(D47-C47)/C47</f>
        <v>5.5027105015362475E-2</v>
      </c>
      <c r="H47"/>
      <c r="I47" s="78">
        <f>I48+I49</f>
        <v>33555.196000000011</v>
      </c>
      <c r="J47" s="210">
        <f>J48+J49</f>
        <v>33106.068000000014</v>
      </c>
      <c r="K47" s="216">
        <f t="shared" ref="K47:K59" si="24">I47/$I$60</f>
        <v>0.58690753796690653</v>
      </c>
      <c r="L47" s="217">
        <f t="shared" ref="L47:L59" si="25">J47/$J$60</f>
        <v>0.58086087524567154</v>
      </c>
      <c r="M47" s="53">
        <f t="shared" ref="M47:M60" si="26">(J47-I47)/I47</f>
        <v>-1.3384752692250607E-2</v>
      </c>
      <c r="N47"/>
      <c r="O47" s="63">
        <f t="shared" ref="O47:O60" si="27">(I47/C47)*10</f>
        <v>3.2074272320690778</v>
      </c>
      <c r="P47" s="237">
        <f t="shared" ref="P47:P60" si="28">(J47/D47)*10</f>
        <v>2.9994457931423142</v>
      </c>
      <c r="Q47" s="53">
        <f t="shared" ref="Q47:Q60" si="29">(P47-O47)/O47</f>
        <v>-6.4843696794516806E-2</v>
      </c>
    </row>
    <row r="48" spans="1:17" ht="20.100000000000001" customHeight="1" x14ac:dyDescent="0.25">
      <c r="A48" s="8" t="s">
        <v>4</v>
      </c>
      <c r="C48" s="19">
        <v>50149.019999999975</v>
      </c>
      <c r="D48" s="140">
        <v>58142.650000000009</v>
      </c>
      <c r="E48" s="214">
        <f t="shared" si="21"/>
        <v>0.2476512670165423</v>
      </c>
      <c r="F48" s="215">
        <f t="shared" si="22"/>
        <v>0.26966877102922837</v>
      </c>
      <c r="G48" s="52">
        <f t="shared" si="23"/>
        <v>0.15939753159682957</v>
      </c>
      <c r="I48" s="19">
        <v>19043.31700000001</v>
      </c>
      <c r="J48" s="140">
        <v>20022.600000000017</v>
      </c>
      <c r="K48" s="214">
        <f t="shared" si="24"/>
        <v>0.33308302819013003</v>
      </c>
      <c r="L48" s="215">
        <f t="shared" si="25"/>
        <v>0.35130553591244928</v>
      </c>
      <c r="M48" s="52">
        <f t="shared" si="26"/>
        <v>5.1423971989754E-2</v>
      </c>
      <c r="O48" s="27">
        <f t="shared" si="27"/>
        <v>3.7973457906056831</v>
      </c>
      <c r="P48" s="143">
        <f t="shared" si="28"/>
        <v>3.4437026864100644</v>
      </c>
      <c r="Q48" s="52">
        <f t="shared" si="29"/>
        <v>-9.3129023190488019E-2</v>
      </c>
    </row>
    <row r="49" spans="1:17" ht="20.100000000000001" customHeight="1" x14ac:dyDescent="0.25">
      <c r="A49" s="8" t="s">
        <v>5</v>
      </c>
      <c r="C49" s="19">
        <v>54468.15</v>
      </c>
      <c r="D49" s="140">
        <v>52231.299999999996</v>
      </c>
      <c r="E49" s="214">
        <f t="shared" si="21"/>
        <v>0.26898045783441205</v>
      </c>
      <c r="F49" s="215">
        <f t="shared" si="22"/>
        <v>0.24225160841927454</v>
      </c>
      <c r="G49" s="52">
        <f t="shared" si="23"/>
        <v>-4.1067119041127809E-2</v>
      </c>
      <c r="I49" s="19">
        <v>14511.879000000001</v>
      </c>
      <c r="J49" s="140">
        <v>13083.467999999997</v>
      </c>
      <c r="K49" s="214">
        <f t="shared" si="24"/>
        <v>0.25382450977677651</v>
      </c>
      <c r="L49" s="215">
        <f t="shared" si="25"/>
        <v>0.22955533933322225</v>
      </c>
      <c r="M49" s="52">
        <f t="shared" si="26"/>
        <v>-9.8430465138250087E-2</v>
      </c>
      <c r="O49" s="27">
        <f t="shared" si="27"/>
        <v>2.6642871109079342</v>
      </c>
      <c r="P49" s="143">
        <f t="shared" si="28"/>
        <v>2.5049095082833475</v>
      </c>
      <c r="Q49" s="52">
        <f t="shared" si="29"/>
        <v>-5.9819980351244563E-2</v>
      </c>
    </row>
    <row r="50" spans="1:17" ht="20.100000000000001" customHeight="1" x14ac:dyDescent="0.25">
      <c r="A50" s="23" t="s">
        <v>38</v>
      </c>
      <c r="B50" s="15"/>
      <c r="C50" s="78">
        <f>C51+C52</f>
        <v>82557.870000000054</v>
      </c>
      <c r="D50" s="210">
        <f>D51+D52</f>
        <v>88414.43</v>
      </c>
      <c r="E50" s="216">
        <f t="shared" si="21"/>
        <v>0.40769612462391114</v>
      </c>
      <c r="F50" s="217">
        <f t="shared" si="22"/>
        <v>0.41007093208427436</v>
      </c>
      <c r="G50" s="53">
        <f t="shared" si="23"/>
        <v>7.0938845684850343E-2</v>
      </c>
      <c r="I50" s="78">
        <f>I51+I52</f>
        <v>10472.720000000001</v>
      </c>
      <c r="J50" s="210">
        <f>J51+J52</f>
        <v>11260.423999999999</v>
      </c>
      <c r="K50" s="216">
        <f t="shared" si="24"/>
        <v>0.18317634952919901</v>
      </c>
      <c r="L50" s="217">
        <f t="shared" si="25"/>
        <v>0.19756921118742832</v>
      </c>
      <c r="M50" s="53">
        <f t="shared" si="26"/>
        <v>7.5214843899196943E-2</v>
      </c>
      <c r="O50" s="63">
        <f t="shared" si="27"/>
        <v>1.268530789372351</v>
      </c>
      <c r="P50" s="237">
        <f t="shared" si="28"/>
        <v>1.2735957241368858</v>
      </c>
      <c r="Q50" s="53">
        <f t="shared" si="29"/>
        <v>3.992756665402576E-3</v>
      </c>
    </row>
    <row r="51" spans="1:17" ht="20.100000000000001" customHeight="1" x14ac:dyDescent="0.25">
      <c r="A51" s="8"/>
      <c r="B51" t="s">
        <v>6</v>
      </c>
      <c r="C51" s="31">
        <v>81160.030000000057</v>
      </c>
      <c r="D51" s="141">
        <v>86328.349999999991</v>
      </c>
      <c r="E51" s="214">
        <f t="shared" si="21"/>
        <v>0.40079316127415071</v>
      </c>
      <c r="F51" s="215">
        <f t="shared" si="22"/>
        <v>0.40039557965591666</v>
      </c>
      <c r="G51" s="52">
        <f t="shared" si="23"/>
        <v>6.3680607313722409E-2</v>
      </c>
      <c r="I51" s="31">
        <v>10147.980000000001</v>
      </c>
      <c r="J51" s="141">
        <v>10825.278999999999</v>
      </c>
      <c r="K51" s="214">
        <f t="shared" si="24"/>
        <v>0.17749638408124355</v>
      </c>
      <c r="L51" s="215">
        <f t="shared" si="25"/>
        <v>0.18993439615718136</v>
      </c>
      <c r="M51" s="52">
        <f t="shared" si="26"/>
        <v>6.6742248210973729E-2</v>
      </c>
      <c r="O51" s="27">
        <f t="shared" si="27"/>
        <v>1.2503667137629193</v>
      </c>
      <c r="P51" s="143">
        <f t="shared" si="28"/>
        <v>1.2539657018812476</v>
      </c>
      <c r="Q51" s="52">
        <f t="shared" si="29"/>
        <v>2.8783460713675568E-3</v>
      </c>
    </row>
    <row r="52" spans="1:17" ht="20.100000000000001" customHeight="1" x14ac:dyDescent="0.25">
      <c r="A52" s="8"/>
      <c r="B52" t="s">
        <v>39</v>
      </c>
      <c r="C52" s="31">
        <v>1397.8400000000001</v>
      </c>
      <c r="D52" s="141">
        <v>2086.0800000000004</v>
      </c>
      <c r="E52" s="218">
        <f t="shared" si="21"/>
        <v>6.9029633497604478E-3</v>
      </c>
      <c r="F52" s="219">
        <f t="shared" si="22"/>
        <v>9.6753524283577155E-3</v>
      </c>
      <c r="G52" s="52">
        <f t="shared" si="23"/>
        <v>0.49235964058833642</v>
      </c>
      <c r="I52" s="31">
        <v>324.74</v>
      </c>
      <c r="J52" s="141">
        <v>435.1450000000001</v>
      </c>
      <c r="K52" s="218">
        <f t="shared" si="24"/>
        <v>5.6799654479554578E-3</v>
      </c>
      <c r="L52" s="219">
        <f t="shared" si="25"/>
        <v>7.634815030246953E-3</v>
      </c>
      <c r="M52" s="52">
        <f t="shared" si="26"/>
        <v>0.33997967604853141</v>
      </c>
      <c r="O52" s="27">
        <f t="shared" si="27"/>
        <v>2.3231557259772218</v>
      </c>
      <c r="P52" s="143">
        <f t="shared" si="28"/>
        <v>2.0859458889400213</v>
      </c>
      <c r="Q52" s="52">
        <f t="shared" si="29"/>
        <v>-0.10210673110921978</v>
      </c>
    </row>
    <row r="53" spans="1:17" ht="20.100000000000001" customHeight="1" x14ac:dyDescent="0.25">
      <c r="A53" s="23" t="s">
        <v>128</v>
      </c>
      <c r="B53" s="15"/>
      <c r="C53" s="78">
        <f>SUM(C54:C56)</f>
        <v>12961.900000000007</v>
      </c>
      <c r="D53" s="210">
        <f>SUM(D54:D56)</f>
        <v>12417.439999999995</v>
      </c>
      <c r="E53" s="216">
        <f t="shared" si="21"/>
        <v>6.4009844219123785E-2</v>
      </c>
      <c r="F53" s="217">
        <f t="shared" si="22"/>
        <v>5.7592761666851781E-2</v>
      </c>
      <c r="G53" s="53">
        <f t="shared" si="23"/>
        <v>-4.2004644380840124E-2</v>
      </c>
      <c r="I53" s="78">
        <f>SUM(I54:I56)</f>
        <v>12043.498</v>
      </c>
      <c r="J53" s="210">
        <f>SUM(J54:J56)</f>
        <v>10951.166000000005</v>
      </c>
      <c r="K53" s="216">
        <f t="shared" si="24"/>
        <v>0.21065052815335547</v>
      </c>
      <c r="L53" s="217">
        <f t="shared" si="25"/>
        <v>0.19214314027629739</v>
      </c>
      <c r="M53" s="53">
        <f t="shared" si="26"/>
        <v>-9.0698898276895548E-2</v>
      </c>
      <c r="O53" s="63">
        <f t="shared" si="27"/>
        <v>9.2914603568921166</v>
      </c>
      <c r="P53" s="237">
        <f t="shared" si="28"/>
        <v>8.819181731500219</v>
      </c>
      <c r="Q53" s="53">
        <f t="shared" si="29"/>
        <v>-5.0829321468457429E-2</v>
      </c>
    </row>
    <row r="54" spans="1:17" ht="20.100000000000001" customHeight="1" x14ac:dyDescent="0.25">
      <c r="A54" s="8"/>
      <c r="B54" s="3" t="s">
        <v>7</v>
      </c>
      <c r="C54" s="31">
        <v>11353.380000000006</v>
      </c>
      <c r="D54" s="141">
        <v>11448.429999999995</v>
      </c>
      <c r="E54" s="214">
        <f t="shared" si="21"/>
        <v>5.6066478306460908E-2</v>
      </c>
      <c r="F54" s="215">
        <f t="shared" si="22"/>
        <v>5.3098440616555095E-2</v>
      </c>
      <c r="G54" s="52">
        <f t="shared" si="23"/>
        <v>8.3719561927803263E-3</v>
      </c>
      <c r="I54" s="31">
        <v>10636.06</v>
      </c>
      <c r="J54" s="141">
        <v>10191.300000000005</v>
      </c>
      <c r="K54" s="214">
        <f t="shared" si="24"/>
        <v>0.18603329833830484</v>
      </c>
      <c r="L54" s="215">
        <f t="shared" si="25"/>
        <v>0.17881094903481781</v>
      </c>
      <c r="M54" s="52">
        <f t="shared" si="26"/>
        <v>-4.1816236463501973E-2</v>
      </c>
      <c r="O54" s="27">
        <f t="shared" si="27"/>
        <v>9.3681881518983712</v>
      </c>
      <c r="P54" s="143">
        <f t="shared" si="28"/>
        <v>8.9019193024720504</v>
      </c>
      <c r="Q54" s="52">
        <f t="shared" si="29"/>
        <v>-4.9771507773553408E-2</v>
      </c>
    </row>
    <row r="55" spans="1:17" ht="20.100000000000001" customHeight="1" x14ac:dyDescent="0.25">
      <c r="A55" s="8"/>
      <c r="B55" s="3" t="s">
        <v>8</v>
      </c>
      <c r="C55" s="31">
        <v>1354.9999999999998</v>
      </c>
      <c r="D55" s="141">
        <v>781.21</v>
      </c>
      <c r="E55" s="214">
        <f t="shared" si="21"/>
        <v>6.6914062689044556E-3</v>
      </c>
      <c r="F55" s="215">
        <f t="shared" si="22"/>
        <v>3.62329444247456E-3</v>
      </c>
      <c r="G55" s="52">
        <f t="shared" si="23"/>
        <v>-0.42346125461254602</v>
      </c>
      <c r="I55" s="31">
        <v>1262.8359999999998</v>
      </c>
      <c r="J55" s="141">
        <v>650.62200000000018</v>
      </c>
      <c r="K55" s="214">
        <f t="shared" si="24"/>
        <v>2.2088023792678071E-2</v>
      </c>
      <c r="L55" s="215">
        <f t="shared" si="25"/>
        <v>1.1415456053980474E-2</v>
      </c>
      <c r="M55" s="52">
        <f t="shared" si="26"/>
        <v>-0.48479295807214851</v>
      </c>
      <c r="O55" s="27">
        <f t="shared" si="27"/>
        <v>9.3198228782287824</v>
      </c>
      <c r="P55" s="143">
        <f t="shared" si="28"/>
        <v>8.3283880134662915</v>
      </c>
      <c r="Q55" s="52">
        <f t="shared" si="29"/>
        <v>-0.10637915309297288</v>
      </c>
    </row>
    <row r="56" spans="1:17" ht="20.100000000000001" customHeight="1" x14ac:dyDescent="0.25">
      <c r="A56" s="32"/>
      <c r="B56" s="33" t="s">
        <v>9</v>
      </c>
      <c r="C56" s="211">
        <v>253.51999999999998</v>
      </c>
      <c r="D56" s="212">
        <v>187.79999999999998</v>
      </c>
      <c r="E56" s="218">
        <f t="shared" si="21"/>
        <v>1.2519596437584192E-3</v>
      </c>
      <c r="F56" s="219">
        <f t="shared" si="22"/>
        <v>8.7102660782212499E-4</v>
      </c>
      <c r="G56" s="52">
        <f t="shared" si="23"/>
        <v>-0.25923004102240454</v>
      </c>
      <c r="I56" s="211">
        <v>144.60200000000003</v>
      </c>
      <c r="J56" s="212">
        <v>109.24399999999999</v>
      </c>
      <c r="K56" s="218">
        <f t="shared" si="24"/>
        <v>2.5292060223725296E-3</v>
      </c>
      <c r="L56" s="219">
        <f t="shared" si="25"/>
        <v>1.9167351874991047E-3</v>
      </c>
      <c r="M56" s="52">
        <f t="shared" si="26"/>
        <v>-0.24451943956515151</v>
      </c>
      <c r="O56" s="27">
        <f t="shared" si="27"/>
        <v>5.7037709056484704</v>
      </c>
      <c r="P56" s="143">
        <f t="shared" si="28"/>
        <v>5.817039403620873</v>
      </c>
      <c r="Q56" s="52">
        <f t="shared" si="29"/>
        <v>1.9858528655180077E-2</v>
      </c>
    </row>
    <row r="57" spans="1:17" ht="20.100000000000001" customHeight="1" x14ac:dyDescent="0.25">
      <c r="A57" s="8" t="s">
        <v>129</v>
      </c>
      <c r="B57" s="3"/>
      <c r="C57" s="19">
        <v>47.33</v>
      </c>
      <c r="D57" s="140">
        <v>363.55999999999995</v>
      </c>
      <c r="E57" s="214">
        <f t="shared" si="21"/>
        <v>2.3373008022675124E-4</v>
      </c>
      <c r="F57" s="215">
        <f t="shared" si="22"/>
        <v>1.6862110412130551E-3</v>
      </c>
      <c r="G57" s="54">
        <f t="shared" si="23"/>
        <v>6.6813860130995133</v>
      </c>
      <c r="I57" s="19">
        <v>98.926000000000002</v>
      </c>
      <c r="J57" s="140">
        <v>228.88000000000002</v>
      </c>
      <c r="K57" s="214">
        <f t="shared" si="24"/>
        <v>1.7302958117399814E-3</v>
      </c>
      <c r="L57" s="215">
        <f t="shared" si="25"/>
        <v>4.0158026959356595E-3</v>
      </c>
      <c r="M57" s="54">
        <f t="shared" si="26"/>
        <v>1.3136485858116169</v>
      </c>
      <c r="O57" s="238">
        <f t="shared" si="27"/>
        <v>20.901331079653499</v>
      </c>
      <c r="P57" s="239">
        <f t="shared" si="28"/>
        <v>6.2955220596325248</v>
      </c>
      <c r="Q57" s="54">
        <f t="shared" si="29"/>
        <v>-0.69879803177889799</v>
      </c>
    </row>
    <row r="58" spans="1:17" ht="20.100000000000001" customHeight="1" x14ac:dyDescent="0.25">
      <c r="A58" s="8" t="s">
        <v>10</v>
      </c>
      <c r="C58" s="19">
        <v>924.11999999999989</v>
      </c>
      <c r="D58" s="140">
        <v>2183.9700000000003</v>
      </c>
      <c r="E58" s="214">
        <f t="shared" si="21"/>
        <v>4.5635884584649348E-3</v>
      </c>
      <c r="F58" s="215">
        <f t="shared" si="22"/>
        <v>1.0129371569144232E-2</v>
      </c>
      <c r="G58" s="52">
        <f t="shared" si="23"/>
        <v>1.3632969744189072</v>
      </c>
      <c r="I58" s="19">
        <v>690.97899999999959</v>
      </c>
      <c r="J58" s="140">
        <v>1117.4330000000002</v>
      </c>
      <c r="K58" s="214">
        <f t="shared" si="24"/>
        <v>1.2085781995635928E-2</v>
      </c>
      <c r="L58" s="215">
        <f t="shared" si="25"/>
        <v>1.9605865317753723E-2</v>
      </c>
      <c r="M58" s="52">
        <f t="shared" si="26"/>
        <v>0.61717360440766056</v>
      </c>
      <c r="O58" s="27">
        <f t="shared" si="27"/>
        <v>7.4771566463229844</v>
      </c>
      <c r="P58" s="143">
        <f t="shared" si="28"/>
        <v>5.1165217470935964</v>
      </c>
      <c r="Q58" s="52">
        <f t="shared" si="29"/>
        <v>-0.3157129121255296</v>
      </c>
    </row>
    <row r="59" spans="1:17" ht="20.100000000000001" customHeight="1" thickBot="1" x14ac:dyDescent="0.3">
      <c r="A59" s="8" t="s">
        <v>11</v>
      </c>
      <c r="B59" s="10"/>
      <c r="C59" s="21">
        <v>1390.1499999999999</v>
      </c>
      <c r="D59" s="142">
        <v>1854.2999999999997</v>
      </c>
      <c r="E59" s="220">
        <f t="shared" si="21"/>
        <v>6.8649877673192103E-3</v>
      </c>
      <c r="F59" s="221">
        <f t="shared" si="22"/>
        <v>8.6003441900136656E-3</v>
      </c>
      <c r="G59" s="55">
        <f t="shared" si="23"/>
        <v>0.33388483257202456</v>
      </c>
      <c r="I59" s="21">
        <v>311.56399999999996</v>
      </c>
      <c r="J59" s="142">
        <v>330.86099999999993</v>
      </c>
      <c r="K59" s="220">
        <f t="shared" si="24"/>
        <v>5.4495065431631271E-3</v>
      </c>
      <c r="L59" s="221">
        <f t="shared" si="25"/>
        <v>5.8051052769135256E-3</v>
      </c>
      <c r="M59" s="55">
        <f t="shared" si="26"/>
        <v>6.193591043894664E-2</v>
      </c>
      <c r="O59" s="240">
        <f t="shared" si="27"/>
        <v>2.2412257670035607</v>
      </c>
      <c r="P59" s="241">
        <f t="shared" si="28"/>
        <v>1.7842905678692766</v>
      </c>
      <c r="Q59" s="55">
        <f t="shared" si="29"/>
        <v>-0.20387736294197178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202498.54</v>
      </c>
      <c r="D60" s="226">
        <f>D48+D49+D50+D53+D57+D58+D59</f>
        <v>215607.65</v>
      </c>
      <c r="E60" s="222">
        <f>E48+E49+E50+E53+E57+E58+E59</f>
        <v>1.0000000000000002</v>
      </c>
      <c r="F60" s="223">
        <f>F48+F49+F50+F53+F57+F58+F59</f>
        <v>1</v>
      </c>
      <c r="G60" s="55">
        <f t="shared" si="23"/>
        <v>6.4736812423437651E-2</v>
      </c>
      <c r="H60" s="1"/>
      <c r="I60" s="213">
        <f>I48+I49+I50+I53+I57+I58+I59</f>
        <v>57172.883000000009</v>
      </c>
      <c r="J60" s="226">
        <f>J48+J49+J50+J53+J57+J58+J59</f>
        <v>56994.832000000009</v>
      </c>
      <c r="K60" s="222">
        <f>K48+K49+K50+K53+K57+K58+K59</f>
        <v>1.0000000000000002</v>
      </c>
      <c r="L60" s="223">
        <f>L48+L49+L50+L53+L57+L58+L59</f>
        <v>1.0000000000000002</v>
      </c>
      <c r="M60" s="55">
        <f t="shared" si="26"/>
        <v>-3.114256106343272E-3</v>
      </c>
      <c r="N60" s="1"/>
      <c r="O60" s="24">
        <f t="shared" si="27"/>
        <v>2.8233726030814843</v>
      </c>
      <c r="P60" s="242">
        <f t="shared" si="28"/>
        <v>2.6434512875586744</v>
      </c>
      <c r="Q60" s="55">
        <f t="shared" si="29"/>
        <v>-6.3725671675938275E-2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K4:L4"/>
    <mergeCell ref="O4:P4"/>
    <mergeCell ref="K24:L24"/>
    <mergeCell ref="I5:J5"/>
    <mergeCell ref="K5:L5"/>
    <mergeCell ref="O5:P5"/>
    <mergeCell ref="O24:P24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50" t="s">
        <v>16</v>
      </c>
      <c r="B4" s="338"/>
      <c r="C4" s="338"/>
      <c r="D4" s="338"/>
      <c r="E4" s="365" t="s">
        <v>1</v>
      </c>
      <c r="F4" s="366"/>
      <c r="G4" s="363" t="s">
        <v>104</v>
      </c>
      <c r="H4" s="363"/>
      <c r="I4" s="130" t="s">
        <v>0</v>
      </c>
      <c r="K4" s="367" t="s">
        <v>19</v>
      </c>
      <c r="L4" s="363"/>
      <c r="M4" s="361" t="s">
        <v>104</v>
      </c>
      <c r="N4" s="362"/>
      <c r="O4" s="130" t="s">
        <v>0</v>
      </c>
      <c r="Q4" s="373" t="s">
        <v>22</v>
      </c>
      <c r="R4" s="363"/>
      <c r="S4" s="130" t="s">
        <v>0</v>
      </c>
    </row>
    <row r="5" spans="1:19" x14ac:dyDescent="0.25">
      <c r="A5" s="364"/>
      <c r="B5" s="339"/>
      <c r="C5" s="339"/>
      <c r="D5" s="339"/>
      <c r="E5" s="368" t="s">
        <v>155</v>
      </c>
      <c r="F5" s="369"/>
      <c r="G5" s="370" t="str">
        <f>E5</f>
        <v>jan-jul</v>
      </c>
      <c r="H5" s="370"/>
      <c r="I5" s="131" t="s">
        <v>150</v>
      </c>
      <c r="K5" s="371" t="str">
        <f>E5</f>
        <v>jan-jul</v>
      </c>
      <c r="L5" s="370"/>
      <c r="M5" s="372" t="str">
        <f>E5</f>
        <v>jan-jul</v>
      </c>
      <c r="N5" s="360"/>
      <c r="O5" s="131" t="str">
        <f>I5</f>
        <v>2025 /2024</v>
      </c>
      <c r="Q5" s="371" t="str">
        <f>E5</f>
        <v>jan-jul</v>
      </c>
      <c r="R5" s="369"/>
      <c r="S5" s="131" t="str">
        <f>O5</f>
        <v>2025 /2024</v>
      </c>
    </row>
    <row r="6" spans="1:19" ht="19.5" customHeight="1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920121.96000000113</v>
      </c>
      <c r="F7" s="145">
        <v>945939.8100000011</v>
      </c>
      <c r="G7" s="243">
        <f>E7/E15</f>
        <v>0.45961498340854934</v>
      </c>
      <c r="H7" s="244">
        <f>F7/F15</f>
        <v>0.4598979116277348</v>
      </c>
      <c r="I7" s="164">
        <f t="shared" ref="I7:I11" si="0">(F7-E7)/E7</f>
        <v>2.8059160766035783E-2</v>
      </c>
      <c r="J7" s="1"/>
      <c r="K7" s="17">
        <v>233279.52700000006</v>
      </c>
      <c r="L7" s="145">
        <v>237785.69399999996</v>
      </c>
      <c r="M7" s="243">
        <f>K7/K15</f>
        <v>0.4261460444548163</v>
      </c>
      <c r="N7" s="244">
        <f>L7/L15</f>
        <v>0.43658378777821033</v>
      </c>
      <c r="O7" s="164">
        <f t="shared" ref="O7:O18" si="1">(L7-K7)/K7</f>
        <v>1.9316598665771036E-2</v>
      </c>
      <c r="P7" s="1"/>
      <c r="Q7" s="187">
        <f t="shared" ref="Q7:Q18" si="2">(K7/E7)*10</f>
        <v>2.5353109385629677</v>
      </c>
      <c r="R7" s="188">
        <f t="shared" ref="R7:R18" si="3">(L7/F7)*10</f>
        <v>2.5137507850525891</v>
      </c>
      <c r="S7" s="55">
        <f>(R7-Q7)/Q7</f>
        <v>-8.5039484437357035E-3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647425.36000000115</v>
      </c>
      <c r="F8" s="181">
        <v>653135.01000000106</v>
      </c>
      <c r="G8" s="245">
        <f>E8/E7</f>
        <v>0.70362994053527461</v>
      </c>
      <c r="H8" s="246">
        <f>F8/F7</f>
        <v>0.69046148929919793</v>
      </c>
      <c r="I8" s="206">
        <f t="shared" si="0"/>
        <v>8.8190088815796406E-3</v>
      </c>
      <c r="K8" s="180">
        <v>207701.81700000007</v>
      </c>
      <c r="L8" s="181">
        <v>209619.31499999997</v>
      </c>
      <c r="M8" s="250">
        <f>K8/K7</f>
        <v>0.89035595909794529</v>
      </c>
      <c r="N8" s="246">
        <f>L8/L7</f>
        <v>0.88154720948014642</v>
      </c>
      <c r="O8" s="207">
        <f t="shared" si="1"/>
        <v>9.2319750866690989E-3</v>
      </c>
      <c r="Q8" s="189">
        <f t="shared" si="2"/>
        <v>3.2081198827305704</v>
      </c>
      <c r="R8" s="190">
        <f t="shared" si="3"/>
        <v>3.2094331461423211</v>
      </c>
      <c r="S8" s="182">
        <f t="shared" ref="S8:S18" si="4">(R8-Q8)/Q8</f>
        <v>4.093560900950428E-4</v>
      </c>
    </row>
    <row r="9" spans="1:19" ht="24" customHeight="1" x14ac:dyDescent="0.25">
      <c r="A9" s="8"/>
      <c r="B9" t="s">
        <v>37</v>
      </c>
      <c r="E9" s="19">
        <v>106382.10999999993</v>
      </c>
      <c r="F9" s="140">
        <v>100431.69999999995</v>
      </c>
      <c r="G9" s="247">
        <f>E9/E7</f>
        <v>0.11561740141491655</v>
      </c>
      <c r="H9" s="215">
        <f>F9/F7</f>
        <v>0.10617134297371397</v>
      </c>
      <c r="I9" s="182">
        <f t="shared" ref="I9:I10" si="5">(F9-E9)/E9</f>
        <v>-5.5934310759581461E-2</v>
      </c>
      <c r="K9" s="19">
        <v>15297.261999999993</v>
      </c>
      <c r="L9" s="140">
        <v>15119.413999999992</v>
      </c>
      <c r="M9" s="247">
        <f>K9/K7</f>
        <v>6.5574815744546627E-2</v>
      </c>
      <c r="N9" s="215">
        <f>L9/L7</f>
        <v>6.3584203682160945E-2</v>
      </c>
      <c r="O9" s="182">
        <f t="shared" si="1"/>
        <v>-1.1626132833444432E-2</v>
      </c>
      <c r="Q9" s="189">
        <f t="shared" si="2"/>
        <v>1.4379543703353885</v>
      </c>
      <c r="R9" s="190">
        <f t="shared" si="3"/>
        <v>1.5054424051370232</v>
      </c>
      <c r="S9" s="182">
        <f t="shared" si="4"/>
        <v>4.6933363251223173E-2</v>
      </c>
    </row>
    <row r="10" spans="1:19" ht="24" customHeight="1" thickBot="1" x14ac:dyDescent="0.3">
      <c r="A10" s="8"/>
      <c r="B10" t="s">
        <v>36</v>
      </c>
      <c r="E10" s="19">
        <v>166314.48999999996</v>
      </c>
      <c r="F10" s="140">
        <v>192373.10000000006</v>
      </c>
      <c r="G10" s="247">
        <f>E10/E7</f>
        <v>0.1807526580498087</v>
      </c>
      <c r="H10" s="215">
        <f>F10/F7</f>
        <v>0.2033671677270881</v>
      </c>
      <c r="I10" s="186">
        <f t="shared" si="5"/>
        <v>0.1566827400306498</v>
      </c>
      <c r="K10" s="19">
        <v>10280.448000000004</v>
      </c>
      <c r="L10" s="140">
        <v>13046.965</v>
      </c>
      <c r="M10" s="247">
        <f>K10/K7</f>
        <v>4.4069225157508149E-2</v>
      </c>
      <c r="N10" s="215">
        <f>L10/L7</f>
        <v>5.4868586837692607E-2</v>
      </c>
      <c r="O10" s="209">
        <f t="shared" si="1"/>
        <v>0.26910471216818521</v>
      </c>
      <c r="Q10" s="189">
        <f t="shared" si="2"/>
        <v>0.61813303218498916</v>
      </c>
      <c r="R10" s="190">
        <f t="shared" si="3"/>
        <v>0.67821150670234021</v>
      </c>
      <c r="S10" s="182">
        <f t="shared" si="4"/>
        <v>9.7193437964291335E-2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1081818.7800000035</v>
      </c>
      <c r="F11" s="145">
        <v>1110907.5600000038</v>
      </c>
      <c r="G11" s="243">
        <f>E11/E15</f>
        <v>0.54038501659145066</v>
      </c>
      <c r="H11" s="244">
        <f>F11/F15</f>
        <v>0.54010208837226503</v>
      </c>
      <c r="I11" s="164">
        <f t="shared" si="0"/>
        <v>2.6888773367384291E-2</v>
      </c>
      <c r="J11" s="1"/>
      <c r="K11" s="17">
        <v>314137.32700000075</v>
      </c>
      <c r="L11" s="145">
        <v>306865.07100000011</v>
      </c>
      <c r="M11" s="243">
        <f>K11/K15</f>
        <v>0.57385395554518359</v>
      </c>
      <c r="N11" s="244">
        <f>L11/L15</f>
        <v>0.56341621222178961</v>
      </c>
      <c r="O11" s="164">
        <f t="shared" si="1"/>
        <v>-2.3149926401457591E-2</v>
      </c>
      <c r="Q11" s="191">
        <f t="shared" si="2"/>
        <v>2.9037888120226545</v>
      </c>
      <c r="R11" s="192">
        <f t="shared" si="3"/>
        <v>2.7622916797865615</v>
      </c>
      <c r="S11" s="57">
        <f t="shared" si="4"/>
        <v>-4.8728451480440867E-2</v>
      </c>
    </row>
    <row r="12" spans="1:19" s="3" customFormat="1" ht="24" customHeight="1" x14ac:dyDescent="0.25">
      <c r="A12" s="46"/>
      <c r="B12" s="3" t="s">
        <v>33</v>
      </c>
      <c r="E12" s="31">
        <v>818834.56000000366</v>
      </c>
      <c r="F12" s="141">
        <v>821025.23000000394</v>
      </c>
      <c r="G12" s="247">
        <f>E12/E11</f>
        <v>0.75690547727411517</v>
      </c>
      <c r="H12" s="215">
        <f>F12/F11</f>
        <v>0.73905809948759471</v>
      </c>
      <c r="I12" s="206">
        <f t="shared" ref="I12:I18" si="6">(F12-E12)/E12</f>
        <v>2.6753511722810834E-3</v>
      </c>
      <c r="K12" s="31">
        <v>287463.44400000077</v>
      </c>
      <c r="L12" s="141">
        <v>277900.97200000013</v>
      </c>
      <c r="M12" s="247">
        <f>K12/K11</f>
        <v>0.91508846384243947</v>
      </c>
      <c r="N12" s="215">
        <f>L12/L11</f>
        <v>0.9056129167597573</v>
      </c>
      <c r="O12" s="206">
        <f t="shared" si="1"/>
        <v>-3.3265001862291137E-2</v>
      </c>
      <c r="Q12" s="189">
        <f t="shared" si="2"/>
        <v>3.5106413192916461</v>
      </c>
      <c r="R12" s="190">
        <f t="shared" si="3"/>
        <v>3.3848042891446681</v>
      </c>
      <c r="S12" s="182">
        <f t="shared" si="4"/>
        <v>-3.5844456525786168E-2</v>
      </c>
    </row>
    <row r="13" spans="1:19" ht="24" customHeight="1" x14ac:dyDescent="0.25">
      <c r="A13" s="8"/>
      <c r="B13" s="3" t="s">
        <v>37</v>
      </c>
      <c r="D13" s="3"/>
      <c r="E13" s="19">
        <v>84410.360000000102</v>
      </c>
      <c r="F13" s="140">
        <v>96432.519999999902</v>
      </c>
      <c r="G13" s="247">
        <f>E13/E11</f>
        <v>7.8026340049300882E-2</v>
      </c>
      <c r="H13" s="215">
        <f>F13/F11</f>
        <v>8.6805170359988887E-2</v>
      </c>
      <c r="I13" s="182">
        <f t="shared" ref="I13:I14" si="7">(F13-E13)/E13</f>
        <v>0.14242517150738115</v>
      </c>
      <c r="K13" s="19">
        <v>10684.719999999988</v>
      </c>
      <c r="L13" s="140">
        <v>11993.468999999996</v>
      </c>
      <c r="M13" s="247">
        <f>K13/K11</f>
        <v>3.4012895258384759E-2</v>
      </c>
      <c r="N13" s="215">
        <f>L13/L11</f>
        <v>3.9083851938300239E-2</v>
      </c>
      <c r="O13" s="182">
        <f t="shared" si="1"/>
        <v>0.12248790796576874</v>
      </c>
      <c r="Q13" s="189">
        <f t="shared" si="2"/>
        <v>1.2658067090342908</v>
      </c>
      <c r="R13" s="190">
        <f t="shared" si="3"/>
        <v>1.2437162276792111</v>
      </c>
      <c r="S13" s="182">
        <f t="shared" si="4"/>
        <v>-1.7451701904734735E-2</v>
      </c>
    </row>
    <row r="14" spans="1:19" ht="24" customHeight="1" thickBot="1" x14ac:dyDescent="0.3">
      <c r="A14" s="8"/>
      <c r="B14" t="s">
        <v>36</v>
      </c>
      <c r="E14" s="19">
        <v>178573.85999999987</v>
      </c>
      <c r="F14" s="140">
        <v>193449.80999999994</v>
      </c>
      <c r="G14" s="247">
        <f>E14/E11</f>
        <v>0.16506818267658405</v>
      </c>
      <c r="H14" s="215">
        <f>F14/F11</f>
        <v>0.17413673015241635</v>
      </c>
      <c r="I14" s="186">
        <f t="shared" si="7"/>
        <v>8.330418573020755E-2</v>
      </c>
      <c r="K14" s="19">
        <v>15989.163000000008</v>
      </c>
      <c r="L14" s="140">
        <v>16970.629999999994</v>
      </c>
      <c r="M14" s="247">
        <f>K14/K11</f>
        <v>5.0898640899175826E-2</v>
      </c>
      <c r="N14" s="215">
        <f>L14/L11</f>
        <v>5.5303231301942438E-2</v>
      </c>
      <c r="O14" s="209">
        <f t="shared" si="1"/>
        <v>6.138326315142234E-2</v>
      </c>
      <c r="Q14" s="189">
        <f t="shared" si="2"/>
        <v>0.89538093649316974</v>
      </c>
      <c r="R14" s="190">
        <f t="shared" si="3"/>
        <v>0.87726268637844607</v>
      </c>
      <c r="S14" s="182">
        <f t="shared" si="4"/>
        <v>-2.0235242203933041E-2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2001940.7400000046</v>
      </c>
      <c r="F15" s="145">
        <v>2056847.3700000052</v>
      </c>
      <c r="G15" s="243">
        <f>G7+G11</f>
        <v>1</v>
      </c>
      <c r="H15" s="244">
        <f>H7+H11</f>
        <v>0.99999999999999978</v>
      </c>
      <c r="I15" s="164">
        <f t="shared" si="6"/>
        <v>2.7426700952197246E-2</v>
      </c>
      <c r="J15" s="1"/>
      <c r="K15" s="17">
        <v>547416.85400000087</v>
      </c>
      <c r="L15" s="145">
        <v>544650.76500000013</v>
      </c>
      <c r="M15" s="243">
        <f>M7+M11</f>
        <v>0.99999999999999989</v>
      </c>
      <c r="N15" s="244">
        <f>N7+N11</f>
        <v>1</v>
      </c>
      <c r="O15" s="164">
        <f t="shared" si="1"/>
        <v>-5.0529847223168079E-3</v>
      </c>
      <c r="Q15" s="191">
        <f t="shared" si="2"/>
        <v>2.7344308603260634</v>
      </c>
      <c r="R15" s="192">
        <f t="shared" si="3"/>
        <v>2.647988241344319</v>
      </c>
      <c r="S15" s="57">
        <f t="shared" si="4"/>
        <v>-3.1612654843807868E-2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1466259.9200000048</v>
      </c>
      <c r="F16" s="181">
        <f t="shared" ref="F16:F17" si="8">F8+F12</f>
        <v>1474160.2400000049</v>
      </c>
      <c r="G16" s="245">
        <f>E16/E15</f>
        <v>0.73241924233981137</v>
      </c>
      <c r="H16" s="246">
        <f>F16/F15</f>
        <v>0.71670861994976376</v>
      </c>
      <c r="I16" s="207">
        <f t="shared" si="6"/>
        <v>5.3880760786259776E-3</v>
      </c>
      <c r="J16" s="3"/>
      <c r="K16" s="180">
        <f t="shared" ref="K16:L18" si="9">K8+K12</f>
        <v>495165.26100000087</v>
      </c>
      <c r="L16" s="181">
        <f t="shared" si="9"/>
        <v>487520.28700000013</v>
      </c>
      <c r="M16" s="250">
        <f>K16/K15</f>
        <v>0.90454880477611321</v>
      </c>
      <c r="N16" s="246">
        <f>L16/L15</f>
        <v>0.89510621912006316</v>
      </c>
      <c r="O16" s="207">
        <f t="shared" si="1"/>
        <v>-1.5439237366049253E-2</v>
      </c>
      <c r="P16" s="3"/>
      <c r="Q16" s="189">
        <f t="shared" si="2"/>
        <v>3.3770633313089489</v>
      </c>
      <c r="R16" s="190">
        <f t="shared" si="3"/>
        <v>3.3071051149771784</v>
      </c>
      <c r="S16" s="182">
        <f t="shared" si="4"/>
        <v>-2.0715695700220901E-2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190792.47000000003</v>
      </c>
      <c r="F17" s="140">
        <f t="shared" si="8"/>
        <v>196864.21999999986</v>
      </c>
      <c r="G17" s="248">
        <f>E17/E15</f>
        <v>9.53037550951681E-2</v>
      </c>
      <c r="H17" s="215">
        <f>F17/F15</f>
        <v>9.5711632701263274E-2</v>
      </c>
      <c r="I17" s="182">
        <f t="shared" si="6"/>
        <v>3.182384503958581E-2</v>
      </c>
      <c r="K17" s="19">
        <f t="shared" si="9"/>
        <v>25981.981999999982</v>
      </c>
      <c r="L17" s="140">
        <f t="shared" si="9"/>
        <v>27112.882999999987</v>
      </c>
      <c r="M17" s="247">
        <f>K17/K15</f>
        <v>4.7462882828960065E-2</v>
      </c>
      <c r="N17" s="215">
        <f>L17/L15</f>
        <v>4.9780308304533422E-2</v>
      </c>
      <c r="O17" s="182">
        <f t="shared" si="1"/>
        <v>4.3526356072450749E-2</v>
      </c>
      <c r="Q17" s="189">
        <f t="shared" si="2"/>
        <v>1.3617928422437207</v>
      </c>
      <c r="R17" s="190">
        <f t="shared" si="3"/>
        <v>1.3772377225277403</v>
      </c>
      <c r="S17" s="182">
        <f t="shared" si="4"/>
        <v>1.134157839937854E-2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344888.34999999986</v>
      </c>
      <c r="F18" s="142">
        <f>F10+F14</f>
        <v>385822.91000000003</v>
      </c>
      <c r="G18" s="249">
        <f>E18/E15</f>
        <v>0.17227700256502052</v>
      </c>
      <c r="H18" s="221">
        <f>F18/F15</f>
        <v>0.18757974734897273</v>
      </c>
      <c r="I18" s="208">
        <f t="shared" si="6"/>
        <v>0.11868930916338633</v>
      </c>
      <c r="K18" s="21">
        <f t="shared" si="9"/>
        <v>26269.611000000012</v>
      </c>
      <c r="L18" s="142">
        <f t="shared" si="9"/>
        <v>30017.594999999994</v>
      </c>
      <c r="M18" s="249">
        <f>K18/K15</f>
        <v>4.798831239492668E-2</v>
      </c>
      <c r="N18" s="221">
        <f>L18/L15</f>
        <v>5.5113472575403409E-2</v>
      </c>
      <c r="O18" s="208">
        <f t="shared" si="1"/>
        <v>0.14267375333422258</v>
      </c>
      <c r="Q18" s="193">
        <f t="shared" si="2"/>
        <v>0.76168449876605071</v>
      </c>
      <c r="R18" s="194">
        <f t="shared" si="3"/>
        <v>0.77801484105752028</v>
      </c>
      <c r="S18" s="186">
        <f t="shared" si="4"/>
        <v>2.1439772396478016E-2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159</v>
      </c>
      <c r="B1" s="4"/>
    </row>
    <row r="3" spans="1:19" ht="15.75" thickBot="1" x14ac:dyDescent="0.3"/>
    <row r="4" spans="1:19" x14ac:dyDescent="0.25">
      <c r="A4" s="350" t="s">
        <v>16</v>
      </c>
      <c r="B4" s="338"/>
      <c r="C4" s="338"/>
      <c r="D4" s="338"/>
      <c r="E4" s="365" t="s">
        <v>1</v>
      </c>
      <c r="F4" s="366"/>
      <c r="G4" s="363" t="s">
        <v>104</v>
      </c>
      <c r="H4" s="363"/>
      <c r="I4" s="130" t="s">
        <v>0</v>
      </c>
      <c r="K4" s="367" t="s">
        <v>19</v>
      </c>
      <c r="L4" s="363"/>
      <c r="M4" s="361" t="s">
        <v>13</v>
      </c>
      <c r="N4" s="362"/>
      <c r="O4" s="130" t="s">
        <v>0</v>
      </c>
      <c r="Q4" s="373" t="s">
        <v>22</v>
      </c>
      <c r="R4" s="363"/>
      <c r="S4" s="130" t="s">
        <v>0</v>
      </c>
    </row>
    <row r="5" spans="1:19" x14ac:dyDescent="0.25">
      <c r="A5" s="364"/>
      <c r="B5" s="339"/>
      <c r="C5" s="339"/>
      <c r="D5" s="339"/>
      <c r="E5" s="368" t="s">
        <v>64</v>
      </c>
      <c r="F5" s="369"/>
      <c r="G5" s="370" t="str">
        <f>E5</f>
        <v>jul</v>
      </c>
      <c r="H5" s="370"/>
      <c r="I5" s="131" t="s">
        <v>150</v>
      </c>
      <c r="K5" s="371" t="str">
        <f>E5</f>
        <v>jul</v>
      </c>
      <c r="L5" s="370"/>
      <c r="M5" s="372" t="str">
        <f>E5</f>
        <v>jul</v>
      </c>
      <c r="N5" s="360"/>
      <c r="O5" s="131" t="str">
        <f>I5</f>
        <v>2025 /2024</v>
      </c>
      <c r="Q5" s="371" t="str">
        <f>E5</f>
        <v>jul</v>
      </c>
      <c r="R5" s="369"/>
      <c r="S5" s="131" t="str">
        <f>O5</f>
        <v>2025 /2024</v>
      </c>
    </row>
    <row r="6" spans="1:19" ht="19.5" customHeight="1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131488.37</v>
      </c>
      <c r="F7" s="145">
        <v>125054.53000000003</v>
      </c>
      <c r="G7" s="243">
        <f>E7/E15</f>
        <v>0.39369318396340763</v>
      </c>
      <c r="H7" s="244">
        <f>F7/F15</f>
        <v>0.36709249614970491</v>
      </c>
      <c r="I7" s="164">
        <f t="shared" ref="I7:I18" si="0">(F7-E7)/E7</f>
        <v>-4.8930867421962627E-2</v>
      </c>
      <c r="J7" s="1"/>
      <c r="K7" s="17">
        <v>33866.553</v>
      </c>
      <c r="L7" s="145">
        <v>33455.921999999977</v>
      </c>
      <c r="M7" s="243">
        <f>K7/K15</f>
        <v>0.37199871273367724</v>
      </c>
      <c r="N7" s="244">
        <f>L7/L15</f>
        <v>0.36987996805421874</v>
      </c>
      <c r="O7" s="164">
        <f t="shared" ref="O7:O18" si="1">(L7-K7)/K7</f>
        <v>-1.2124971797396182E-2</v>
      </c>
      <c r="P7" s="1"/>
      <c r="Q7" s="187">
        <f t="shared" ref="Q7:R18" si="2">(K7/E7)*10</f>
        <v>2.5756310615151747</v>
      </c>
      <c r="R7" s="188">
        <f t="shared" si="2"/>
        <v>2.6753066842120772</v>
      </c>
      <c r="S7" s="55">
        <f>(R7-Q7)/Q7</f>
        <v>3.8699495508594285E-2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92394.93</v>
      </c>
      <c r="F8" s="181">
        <v>92124.23000000004</v>
      </c>
      <c r="G8" s="245">
        <f>E8/E7</f>
        <v>0.70268518805123215</v>
      </c>
      <c r="H8" s="246">
        <f>F8/F7</f>
        <v>0.7366724739999424</v>
      </c>
      <c r="I8" s="206">
        <f t="shared" si="0"/>
        <v>-2.9298144389519366E-3</v>
      </c>
      <c r="K8" s="180">
        <v>30703.121999999999</v>
      </c>
      <c r="L8" s="181">
        <v>29984.79699999998</v>
      </c>
      <c r="M8" s="250">
        <f>K8/K7</f>
        <v>0.90659129082313161</v>
      </c>
      <c r="N8" s="246">
        <f>L8/L7</f>
        <v>0.89624781525973196</v>
      </c>
      <c r="O8" s="207">
        <f t="shared" si="1"/>
        <v>-2.3395829258015484E-2</v>
      </c>
      <c r="Q8" s="189">
        <f t="shared" si="2"/>
        <v>3.3230310364432336</v>
      </c>
      <c r="R8" s="190">
        <f t="shared" si="2"/>
        <v>3.2548219941702601</v>
      </c>
      <c r="S8" s="182">
        <f t="shared" ref="S8:S18" si="3">(R8-Q8)/Q8</f>
        <v>-2.0526152637436772E-2</v>
      </c>
    </row>
    <row r="9" spans="1:19" ht="24" customHeight="1" x14ac:dyDescent="0.25">
      <c r="A9" s="8"/>
      <c r="B9" t="s">
        <v>37</v>
      </c>
      <c r="E9" s="19">
        <v>10183.820000000003</v>
      </c>
      <c r="F9" s="140">
        <v>11941.450000000003</v>
      </c>
      <c r="G9" s="247">
        <f>E9/E7</f>
        <v>7.7450347890083385E-2</v>
      </c>
      <c r="H9" s="215">
        <f>F9/F7</f>
        <v>9.5489943467061925E-2</v>
      </c>
      <c r="I9" s="182">
        <f t="shared" si="0"/>
        <v>0.17259044248621819</v>
      </c>
      <c r="K9" s="19">
        <v>1460.6079999999995</v>
      </c>
      <c r="L9" s="140">
        <v>1792.4060000000002</v>
      </c>
      <c r="M9" s="247">
        <f>K9/K7</f>
        <v>4.3128333727970466E-2</v>
      </c>
      <c r="N9" s="215">
        <f>L9/L7</f>
        <v>5.3575148818197312E-2</v>
      </c>
      <c r="O9" s="182">
        <f t="shared" si="1"/>
        <v>0.22716430418017758</v>
      </c>
      <c r="Q9" s="189">
        <f t="shared" si="2"/>
        <v>1.4342437317234586</v>
      </c>
      <c r="R9" s="190">
        <f t="shared" si="2"/>
        <v>1.5009952727683822</v>
      </c>
      <c r="S9" s="182">
        <f t="shared" si="3"/>
        <v>4.6541281351609301E-2</v>
      </c>
    </row>
    <row r="10" spans="1:19" ht="24" customHeight="1" thickBot="1" x14ac:dyDescent="0.3">
      <c r="A10" s="8"/>
      <c r="B10" t="s">
        <v>36</v>
      </c>
      <c r="E10" s="19">
        <v>28909.62</v>
      </c>
      <c r="F10" s="140">
        <v>20988.85</v>
      </c>
      <c r="G10" s="247">
        <f>E10/E7</f>
        <v>0.21986446405868443</v>
      </c>
      <c r="H10" s="215">
        <f>F10/F7</f>
        <v>0.16783758253299574</v>
      </c>
      <c r="I10" s="186">
        <f t="shared" si="0"/>
        <v>-0.27398388494902393</v>
      </c>
      <c r="K10" s="19">
        <v>1702.8229999999999</v>
      </c>
      <c r="L10" s="140">
        <v>1678.7190000000001</v>
      </c>
      <c r="M10" s="247">
        <f>K10/K7</f>
        <v>5.0280375448897907E-2</v>
      </c>
      <c r="N10" s="215">
        <f>L10/L7</f>
        <v>5.0177035922070873E-2</v>
      </c>
      <c r="O10" s="209">
        <f t="shared" si="1"/>
        <v>-1.4155317375910366E-2</v>
      </c>
      <c r="Q10" s="189">
        <f t="shared" si="2"/>
        <v>0.58901604379441852</v>
      </c>
      <c r="R10" s="190">
        <f t="shared" si="2"/>
        <v>0.79981466349990593</v>
      </c>
      <c r="S10" s="182">
        <f t="shared" si="3"/>
        <v>0.35788264500832756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202498.53999999978</v>
      </c>
      <c r="F11" s="145">
        <v>215607.64999999988</v>
      </c>
      <c r="G11" s="243">
        <f>E11/E15</f>
        <v>0.60630681603659231</v>
      </c>
      <c r="H11" s="244">
        <f>F11/F15</f>
        <v>0.63290750385029515</v>
      </c>
      <c r="I11" s="164">
        <f t="shared" si="0"/>
        <v>6.4736812423438303E-2</v>
      </c>
      <c r="J11" s="1"/>
      <c r="K11" s="17">
        <v>57172.883000000009</v>
      </c>
      <c r="L11" s="145">
        <v>56994.831999999958</v>
      </c>
      <c r="M11" s="243">
        <f>K11/K15</f>
        <v>0.62800128726632265</v>
      </c>
      <c r="N11" s="244">
        <f>L11/L15</f>
        <v>0.63012003194578114</v>
      </c>
      <c r="O11" s="164">
        <f t="shared" si="1"/>
        <v>-3.1142561063441628E-3</v>
      </c>
      <c r="Q11" s="191">
        <f t="shared" si="2"/>
        <v>2.8233726030814879</v>
      </c>
      <c r="R11" s="192">
        <f t="shared" si="2"/>
        <v>2.643451287558674</v>
      </c>
      <c r="S11" s="57">
        <f t="shared" si="3"/>
        <v>-6.3725671675939621E-2</v>
      </c>
    </row>
    <row r="12" spans="1:19" s="3" customFormat="1" ht="24" customHeight="1" x14ac:dyDescent="0.25">
      <c r="A12" s="46"/>
      <c r="B12" s="3" t="s">
        <v>33</v>
      </c>
      <c r="E12" s="31">
        <v>147711.01999999979</v>
      </c>
      <c r="F12" s="141">
        <v>159535.83999999988</v>
      </c>
      <c r="G12" s="247">
        <f>E12/E11</f>
        <v>0.72944239499208219</v>
      </c>
      <c r="H12" s="215">
        <f>F12/F11</f>
        <v>0.73993589745076283</v>
      </c>
      <c r="I12" s="206">
        <f t="shared" si="0"/>
        <v>8.0053742774236561E-2</v>
      </c>
      <c r="K12" s="31">
        <v>51715.431000000011</v>
      </c>
      <c r="L12" s="141">
        <v>51715.76799999996</v>
      </c>
      <c r="M12" s="247">
        <f>K12/K11</f>
        <v>0.90454474720122136</v>
      </c>
      <c r="N12" s="215">
        <f>L12/L11</f>
        <v>0.90737644423620722</v>
      </c>
      <c r="O12" s="206">
        <f t="shared" si="1"/>
        <v>6.5164302691125702E-6</v>
      </c>
      <c r="Q12" s="189">
        <f t="shared" si="2"/>
        <v>3.5011220557545459</v>
      </c>
      <c r="R12" s="190">
        <f t="shared" si="2"/>
        <v>3.2416394961784132</v>
      </c>
      <c r="S12" s="182">
        <f t="shared" si="3"/>
        <v>-7.4114114116541494E-2</v>
      </c>
    </row>
    <row r="13" spans="1:19" ht="24" customHeight="1" x14ac:dyDescent="0.25">
      <c r="A13" s="8"/>
      <c r="B13" s="3" t="s">
        <v>37</v>
      </c>
      <c r="D13" s="3"/>
      <c r="E13" s="19">
        <v>13793.06</v>
      </c>
      <c r="F13" s="140">
        <v>16366.879999999996</v>
      </c>
      <c r="G13" s="247">
        <f>E13/E11</f>
        <v>6.8114367639391452E-2</v>
      </c>
      <c r="H13" s="215">
        <f>F13/F11</f>
        <v>7.5910479057677241E-2</v>
      </c>
      <c r="I13" s="182">
        <f t="shared" si="0"/>
        <v>0.18660253779799379</v>
      </c>
      <c r="K13" s="19">
        <v>1925.8259999999993</v>
      </c>
      <c r="L13" s="140">
        <v>2002.8630000000001</v>
      </c>
      <c r="M13" s="247">
        <f>K13/K11</f>
        <v>3.36842555237244E-2</v>
      </c>
      <c r="N13" s="215">
        <f>L13/L11</f>
        <v>3.5141133497858218E-2</v>
      </c>
      <c r="O13" s="182">
        <f t="shared" si="1"/>
        <v>4.0002056260534824E-2</v>
      </c>
      <c r="Q13" s="189">
        <f t="shared" si="2"/>
        <v>1.3962282481189812</v>
      </c>
      <c r="R13" s="190">
        <f t="shared" si="2"/>
        <v>1.2237292629994236</v>
      </c>
      <c r="S13" s="182">
        <f t="shared" si="3"/>
        <v>-0.12354640822655655</v>
      </c>
    </row>
    <row r="14" spans="1:19" ht="24" customHeight="1" thickBot="1" x14ac:dyDescent="0.3">
      <c r="A14" s="8"/>
      <c r="B14" t="s">
        <v>36</v>
      </c>
      <c r="E14" s="19">
        <v>40994.46</v>
      </c>
      <c r="F14" s="140">
        <v>39704.929999999986</v>
      </c>
      <c r="G14" s="247">
        <f>E14/E11</f>
        <v>0.20244323736852643</v>
      </c>
      <c r="H14" s="215">
        <f>F14/F11</f>
        <v>0.18415362349155981</v>
      </c>
      <c r="I14" s="186">
        <f t="shared" si="0"/>
        <v>-3.1456201642856459E-2</v>
      </c>
      <c r="K14" s="19">
        <v>3531.6259999999997</v>
      </c>
      <c r="L14" s="140">
        <v>3276.2009999999991</v>
      </c>
      <c r="M14" s="247">
        <f>K14/K11</f>
        <v>6.1770997275054314E-2</v>
      </c>
      <c r="N14" s="215">
        <f>L14/L11</f>
        <v>5.7482422265934592E-2</v>
      </c>
      <c r="O14" s="209">
        <f t="shared" si="1"/>
        <v>-7.232504234593376E-2</v>
      </c>
      <c r="Q14" s="189">
        <f t="shared" si="2"/>
        <v>0.86148860114269088</v>
      </c>
      <c r="R14" s="190">
        <f t="shared" si="2"/>
        <v>0.82513707995455488</v>
      </c>
      <c r="S14" s="182">
        <f t="shared" si="3"/>
        <v>-4.2196171998003018E-2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333986.9099999998</v>
      </c>
      <c r="F15" s="145">
        <v>340662.17999999988</v>
      </c>
      <c r="G15" s="243">
        <f>G7+G11</f>
        <v>1</v>
      </c>
      <c r="H15" s="244">
        <f>H7+H11</f>
        <v>1</v>
      </c>
      <c r="I15" s="164">
        <f t="shared" si="0"/>
        <v>1.9986621631368967E-2</v>
      </c>
      <c r="J15" s="1"/>
      <c r="K15" s="17">
        <v>91039.436000000016</v>
      </c>
      <c r="L15" s="145">
        <v>90450.753999999943</v>
      </c>
      <c r="M15" s="243">
        <f>M7+M11</f>
        <v>0.99999999999999989</v>
      </c>
      <c r="N15" s="244">
        <f>N7+N11</f>
        <v>0.99999999999999989</v>
      </c>
      <c r="O15" s="164">
        <f t="shared" si="1"/>
        <v>-6.466230744224661E-3</v>
      </c>
      <c r="Q15" s="191">
        <f t="shared" si="2"/>
        <v>2.7258384467822427</v>
      </c>
      <c r="R15" s="192">
        <f t="shared" si="2"/>
        <v>2.6551451646320112</v>
      </c>
      <c r="S15" s="57">
        <f t="shared" si="3"/>
        <v>-2.5934509153938478E-2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240105.94999999978</v>
      </c>
      <c r="F16" s="181">
        <f t="shared" ref="F16:F17" si="4">F8+F12</f>
        <v>251660.06999999992</v>
      </c>
      <c r="G16" s="245">
        <f>E16/E15</f>
        <v>0.7189082649975711</v>
      </c>
      <c r="H16" s="246">
        <f>F16/F15</f>
        <v>0.73873791919020781</v>
      </c>
      <c r="I16" s="207">
        <f t="shared" si="0"/>
        <v>4.8120923284075849E-2</v>
      </c>
      <c r="J16" s="3"/>
      <c r="K16" s="180">
        <f t="shared" ref="K16:L18" si="5">K8+K12</f>
        <v>82418.553000000014</v>
      </c>
      <c r="L16" s="181">
        <f t="shared" si="5"/>
        <v>81700.564999999944</v>
      </c>
      <c r="M16" s="250">
        <f>K16/K15</f>
        <v>0.90530605879412518</v>
      </c>
      <c r="N16" s="246">
        <f>L16/L15</f>
        <v>0.9032601873059013</v>
      </c>
      <c r="O16" s="207">
        <f t="shared" si="1"/>
        <v>-8.7114851434005429E-3</v>
      </c>
      <c r="P16" s="3"/>
      <c r="Q16" s="189">
        <f t="shared" si="2"/>
        <v>3.4325910290852892</v>
      </c>
      <c r="R16" s="190">
        <f t="shared" si="2"/>
        <v>3.2464651623120018</v>
      </c>
      <c r="S16" s="182">
        <f t="shared" si="3"/>
        <v>-5.4223140827494951E-2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23976.880000000005</v>
      </c>
      <c r="F17" s="140">
        <f t="shared" si="4"/>
        <v>28308.329999999998</v>
      </c>
      <c r="G17" s="248">
        <f>E17/E15</f>
        <v>7.1789879429705855E-2</v>
      </c>
      <c r="H17" s="215">
        <f>F17/F15</f>
        <v>8.3097953520992585E-2</v>
      </c>
      <c r="I17" s="182">
        <f t="shared" si="0"/>
        <v>0.18065111056984864</v>
      </c>
      <c r="K17" s="19">
        <f t="shared" si="5"/>
        <v>3386.4339999999988</v>
      </c>
      <c r="L17" s="140">
        <f t="shared" si="5"/>
        <v>3795.2690000000002</v>
      </c>
      <c r="M17" s="247">
        <f>K17/K15</f>
        <v>3.7197440458660115E-2</v>
      </c>
      <c r="N17" s="215">
        <f>L17/L15</f>
        <v>4.1959506495656218E-2</v>
      </c>
      <c r="O17" s="182">
        <f t="shared" si="1"/>
        <v>0.12072729012288488</v>
      </c>
      <c r="Q17" s="189">
        <f t="shared" si="2"/>
        <v>1.4123747543466867</v>
      </c>
      <c r="R17" s="190">
        <f t="shared" si="2"/>
        <v>1.3406898252210571</v>
      </c>
      <c r="S17" s="182">
        <f t="shared" si="3"/>
        <v>-5.0754892711735333E-2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69904.08</v>
      </c>
      <c r="F18" s="142">
        <f>F10+F14</f>
        <v>60693.779999999984</v>
      </c>
      <c r="G18" s="249">
        <f>E18/E15</f>
        <v>0.20930185557272302</v>
      </c>
      <c r="H18" s="221">
        <f>F18/F15</f>
        <v>0.17816412728879974</v>
      </c>
      <c r="I18" s="208">
        <f t="shared" si="0"/>
        <v>-0.13175625800382493</v>
      </c>
      <c r="K18" s="21">
        <f t="shared" si="5"/>
        <v>5234.4489999999996</v>
      </c>
      <c r="L18" s="142">
        <f t="shared" si="5"/>
        <v>4954.9199999999992</v>
      </c>
      <c r="M18" s="249">
        <f>K18/K15</f>
        <v>5.7496500747214629E-2</v>
      </c>
      <c r="N18" s="221">
        <f>L18/L15</f>
        <v>5.4780306198442548E-2</v>
      </c>
      <c r="O18" s="208">
        <f t="shared" si="1"/>
        <v>-5.3401800265892453E-2</v>
      </c>
      <c r="Q18" s="193">
        <f t="shared" si="2"/>
        <v>0.74880450468699389</v>
      </c>
      <c r="R18" s="194">
        <f t="shared" si="2"/>
        <v>0.81638019579601084</v>
      </c>
      <c r="S18" s="186">
        <f t="shared" si="3"/>
        <v>9.0244771079821595E-2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2025-10-01T15:26:05Z</dcterms:modified>
</cp:coreProperties>
</file>